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amad\OneDrive\ドキュメント\英幸PC\06_web関係\Web関連_濱田家\コンテンツ\2_日本株式\株式売買履歴\"/>
    </mc:Choice>
  </mc:AlternateContent>
  <xr:revisionPtr revIDLastSave="0" documentId="13_ncr:1_{8CEFAD79-B644-4CD8-BAAD-74A72FD46135}" xr6:coauthVersionLast="47" xr6:coauthVersionMax="47" xr10:uidLastSave="{00000000-0000-0000-0000-000000000000}"/>
  <bookViews>
    <workbookView xWindow="29865" yWindow="810" windowWidth="21915" windowHeight="13680" tabRatio="760" xr2:uid="{00000000-000D-0000-FFFF-FFFF00000000}"/>
  </bookViews>
  <sheets>
    <sheet name="株式売買履歴2024" sheetId="61" r:id="rId1"/>
    <sheet name="例_株式売買履歴2023" sheetId="6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61" l="1"/>
  <c r="H21" i="61"/>
  <c r="H13" i="61"/>
  <c r="H14" i="61"/>
  <c r="H7" i="61"/>
  <c r="N20" i="61"/>
  <c r="I20" i="61" s="1"/>
  <c r="J20" i="61" s="1"/>
  <c r="N21" i="61"/>
  <c r="I21" i="61" s="1"/>
  <c r="J21" i="61" s="1"/>
  <c r="N13" i="61"/>
  <c r="I13" i="61" s="1"/>
  <c r="J13" i="61" s="1"/>
  <c r="N14" i="61"/>
  <c r="I14" i="61" s="1"/>
  <c r="N6" i="61"/>
  <c r="I6" i="61" s="1"/>
  <c r="N7" i="61"/>
  <c r="I7" i="61" s="1"/>
  <c r="N51" i="60"/>
  <c r="I51" i="60" s="1"/>
  <c r="H51" i="60"/>
  <c r="H52" i="60"/>
  <c r="I52" i="60"/>
  <c r="J52" i="60" s="1"/>
  <c r="H53" i="60"/>
  <c r="I53" i="60"/>
  <c r="D38" i="61"/>
  <c r="E38" i="61" s="1"/>
  <c r="D37" i="61"/>
  <c r="E37" i="61" s="1"/>
  <c r="D36" i="61"/>
  <c r="E36" i="61" s="1"/>
  <c r="D35" i="61"/>
  <c r="E35" i="61" s="1"/>
  <c r="D34" i="61"/>
  <c r="E34" i="61" s="1"/>
  <c r="D33" i="61"/>
  <c r="E33" i="61" s="1"/>
  <c r="D32" i="61"/>
  <c r="E32" i="61" s="1"/>
  <c r="D31" i="61"/>
  <c r="E31" i="61" s="1"/>
  <c r="D30" i="61"/>
  <c r="E30" i="61" s="1"/>
  <c r="D29" i="61"/>
  <c r="E29" i="61" s="1"/>
  <c r="D28" i="61"/>
  <c r="E28" i="61" s="1"/>
  <c r="D27" i="61"/>
  <c r="E27" i="61" s="1"/>
  <c r="N19" i="61"/>
  <c r="I19" i="61" s="1"/>
  <c r="H19" i="61"/>
  <c r="N18" i="61"/>
  <c r="I18" i="61" s="1"/>
  <c r="H18" i="61"/>
  <c r="N12" i="61"/>
  <c r="I12" i="61" s="1"/>
  <c r="H12" i="61"/>
  <c r="N11" i="61"/>
  <c r="I11" i="61" s="1"/>
  <c r="H11" i="61"/>
  <c r="H6" i="61"/>
  <c r="N5" i="61"/>
  <c r="I5" i="61" s="1"/>
  <c r="H5" i="61"/>
  <c r="N4" i="61"/>
  <c r="I4" i="61" s="1"/>
  <c r="H4" i="61"/>
  <c r="G11" i="60"/>
  <c r="H11" i="60" s="1"/>
  <c r="N11" i="60"/>
  <c r="P11" i="60"/>
  <c r="G12" i="60"/>
  <c r="H12" i="60" s="1"/>
  <c r="N12" i="60"/>
  <c r="P12" i="60"/>
  <c r="D59" i="60"/>
  <c r="E59" i="60" s="1"/>
  <c r="D60" i="60"/>
  <c r="D61" i="60"/>
  <c r="E61" i="60" s="1"/>
  <c r="D62" i="60"/>
  <c r="D63" i="60"/>
  <c r="D64" i="60"/>
  <c r="D65" i="60"/>
  <c r="D66" i="60"/>
  <c r="E66" i="60" s="1"/>
  <c r="D58" i="60"/>
  <c r="E58" i="60" s="1"/>
  <c r="D67" i="60"/>
  <c r="D68" i="60"/>
  <c r="D69" i="60"/>
  <c r="E69" i="60" s="1"/>
  <c r="I45" i="60"/>
  <c r="H45" i="60"/>
  <c r="N44" i="60"/>
  <c r="I44" i="60" s="1"/>
  <c r="H44" i="60"/>
  <c r="N43" i="60"/>
  <c r="I43" i="60" s="1"/>
  <c r="I26" i="60"/>
  <c r="H26" i="60"/>
  <c r="H43" i="60"/>
  <c r="N25" i="60"/>
  <c r="I25" i="60" s="1"/>
  <c r="N35" i="60"/>
  <c r="I35" i="60" s="1"/>
  <c r="H25" i="60"/>
  <c r="H35" i="60"/>
  <c r="N42" i="60"/>
  <c r="I42" i="60" s="1"/>
  <c r="I6" i="60"/>
  <c r="H6" i="60"/>
  <c r="H42" i="60"/>
  <c r="N24" i="60"/>
  <c r="I24" i="60" s="1"/>
  <c r="N5" i="60"/>
  <c r="I5" i="60" s="1"/>
  <c r="N23" i="60"/>
  <c r="I23" i="60" s="1"/>
  <c r="N34" i="60"/>
  <c r="I34" i="60" s="1"/>
  <c r="P15" i="60"/>
  <c r="N15" i="60"/>
  <c r="N22" i="60"/>
  <c r="I22" i="60" s="1"/>
  <c r="H34" i="60"/>
  <c r="H15" i="60"/>
  <c r="P14" i="60"/>
  <c r="N14" i="60"/>
  <c r="H14" i="60"/>
  <c r="H24" i="60"/>
  <c r="N21" i="60"/>
  <c r="I21" i="60" s="1"/>
  <c r="N4" i="60"/>
  <c r="I4" i="60" s="1"/>
  <c r="P13" i="60"/>
  <c r="N13" i="60"/>
  <c r="H5" i="60"/>
  <c r="N33" i="60"/>
  <c r="I33" i="60" s="1"/>
  <c r="H33" i="60"/>
  <c r="N32" i="60"/>
  <c r="I32" i="60" s="1"/>
  <c r="H32" i="60"/>
  <c r="H23" i="60"/>
  <c r="H22" i="60"/>
  <c r="G21" i="60"/>
  <c r="H21" i="60" s="1"/>
  <c r="H13" i="60"/>
  <c r="H4" i="60"/>
  <c r="J7" i="61" l="1"/>
  <c r="J14" i="61"/>
  <c r="H54" i="60"/>
  <c r="J51" i="60"/>
  <c r="J54" i="60" s="1"/>
  <c r="J53" i="60"/>
  <c r="F27" i="61"/>
  <c r="G27" i="61" s="1"/>
  <c r="E39" i="61"/>
  <c r="I54" i="60"/>
  <c r="J19" i="61"/>
  <c r="I8" i="61"/>
  <c r="J6" i="61"/>
  <c r="H8" i="61"/>
  <c r="H22" i="61"/>
  <c r="J5" i="61"/>
  <c r="J11" i="61"/>
  <c r="H15" i="61"/>
  <c r="J18" i="61"/>
  <c r="F28" i="61"/>
  <c r="I15" i="61"/>
  <c r="J12" i="61"/>
  <c r="J4" i="61"/>
  <c r="I22" i="61"/>
  <c r="I12" i="60"/>
  <c r="J12" i="60" s="1"/>
  <c r="I11" i="60"/>
  <c r="J11" i="60" s="1"/>
  <c r="F58" i="60"/>
  <c r="G58" i="60" s="1"/>
  <c r="J45" i="60"/>
  <c r="J43" i="60"/>
  <c r="J44" i="60"/>
  <c r="H48" i="60"/>
  <c r="I48" i="60"/>
  <c r="J35" i="60"/>
  <c r="J26" i="60"/>
  <c r="J25" i="60"/>
  <c r="J6" i="60"/>
  <c r="J42" i="60"/>
  <c r="I15" i="60"/>
  <c r="J15" i="60" s="1"/>
  <c r="J34" i="60"/>
  <c r="H38" i="60"/>
  <c r="E64" i="60"/>
  <c r="I14" i="60"/>
  <c r="J14" i="60" s="1"/>
  <c r="J24" i="60"/>
  <c r="I8" i="60"/>
  <c r="I13" i="60"/>
  <c r="J13" i="60" s="1"/>
  <c r="H18" i="60"/>
  <c r="J5" i="60"/>
  <c r="H8" i="60"/>
  <c r="J23" i="60"/>
  <c r="H29" i="60"/>
  <c r="I29" i="60"/>
  <c r="J4" i="60"/>
  <c r="I38" i="60"/>
  <c r="J21" i="60"/>
  <c r="J33" i="60"/>
  <c r="J22" i="60"/>
  <c r="J32" i="60"/>
  <c r="E60" i="60" l="1"/>
  <c r="J15" i="61"/>
  <c r="J22" i="61"/>
  <c r="J8" i="61"/>
  <c r="G28" i="61"/>
  <c r="F59" i="60"/>
  <c r="G59" i="60" s="1"/>
  <c r="E62" i="60"/>
  <c r="E65" i="60"/>
  <c r="E63" i="60"/>
  <c r="E68" i="60"/>
  <c r="J48" i="60"/>
  <c r="J8" i="60"/>
  <c r="I18" i="60"/>
  <c r="J38" i="60"/>
  <c r="J29" i="60"/>
  <c r="F29" i="61" l="1"/>
  <c r="F30" i="61" s="1"/>
  <c r="F60" i="60"/>
  <c r="G60" i="60" s="1"/>
  <c r="E67" i="60"/>
  <c r="E70" i="60" s="1"/>
  <c r="J18" i="60"/>
  <c r="G29" i="61" l="1"/>
  <c r="F61" i="60"/>
  <c r="F31" i="61" l="1"/>
  <c r="G30" i="61"/>
  <c r="G61" i="60"/>
  <c r="F62" i="60"/>
  <c r="F32" i="61" l="1"/>
  <c r="G31" i="61"/>
  <c r="F63" i="60"/>
  <c r="G62" i="60"/>
  <c r="F33" i="61" l="1"/>
  <c r="G32" i="61"/>
  <c r="F64" i="60"/>
  <c r="G63" i="60"/>
  <c r="G33" i="61" l="1"/>
  <c r="F34" i="61"/>
  <c r="F65" i="60"/>
  <c r="G64" i="60"/>
  <c r="F35" i="61" l="1"/>
  <c r="G34" i="61"/>
  <c r="F66" i="60"/>
  <c r="G65" i="60"/>
  <c r="F36" i="61" l="1"/>
  <c r="G35" i="61"/>
  <c r="F67" i="60"/>
  <c r="G66" i="60"/>
  <c r="G36" i="61" l="1"/>
  <c r="F37" i="61"/>
  <c r="F68" i="60"/>
  <c r="G67" i="60"/>
  <c r="G37" i="61" l="1"/>
  <c r="F38" i="61"/>
  <c r="G68" i="60"/>
  <c r="F69" i="60"/>
  <c r="F39" i="61" l="1"/>
  <c r="G38" i="61"/>
  <c r="G39" i="61" s="1"/>
  <c r="G69" i="60"/>
  <c r="G70" i="60" s="1"/>
  <c r="F70" i="60"/>
</calcChain>
</file>

<file path=xl/sharedStrings.xml><?xml version="1.0" encoding="utf-8"?>
<sst xmlns="http://schemas.openxmlformats.org/spreadsheetml/2006/main" count="237" uniqueCount="76">
  <si>
    <t>計</t>
    <rPh sb="0" eb="1">
      <t>ケイ</t>
    </rPh>
    <phoneticPr fontId="2"/>
  </si>
  <si>
    <t>購入価格</t>
    <rPh sb="0" eb="2">
      <t>コウニュウ</t>
    </rPh>
    <rPh sb="2" eb="4">
      <t>カカク</t>
    </rPh>
    <phoneticPr fontId="2"/>
  </si>
  <si>
    <t>株数</t>
    <rPh sb="0" eb="2">
      <t>カブスウ</t>
    </rPh>
    <phoneticPr fontId="2"/>
  </si>
  <si>
    <t>手数料</t>
    <rPh sb="0" eb="2">
      <t>テスウ</t>
    </rPh>
    <rPh sb="2" eb="3">
      <t>リョウ</t>
    </rPh>
    <phoneticPr fontId="2"/>
  </si>
  <si>
    <t>消費税</t>
    <rPh sb="0" eb="3">
      <t>ショウヒゼイ</t>
    </rPh>
    <phoneticPr fontId="2"/>
  </si>
  <si>
    <t>売却価格</t>
    <rPh sb="0" eb="2">
      <t>バイキャク</t>
    </rPh>
    <rPh sb="2" eb="4">
      <t>カカク</t>
    </rPh>
    <phoneticPr fontId="2"/>
  </si>
  <si>
    <t>差益</t>
    <rPh sb="0" eb="2">
      <t>サエキ</t>
    </rPh>
    <phoneticPr fontId="2"/>
  </si>
  <si>
    <t>備考</t>
    <rPh sb="0" eb="2">
      <t>ビコウ</t>
    </rPh>
    <phoneticPr fontId="2"/>
  </si>
  <si>
    <t>手取額</t>
    <rPh sb="0" eb="2">
      <t>テドリ</t>
    </rPh>
    <rPh sb="2" eb="3">
      <t>ガク</t>
    </rPh>
    <phoneticPr fontId="2"/>
  </si>
  <si>
    <t>売株価</t>
    <rPh sb="0" eb="1">
      <t>ウ</t>
    </rPh>
    <rPh sb="1" eb="3">
      <t>カブカ</t>
    </rPh>
    <phoneticPr fontId="2"/>
  </si>
  <si>
    <t>買株価</t>
    <rPh sb="0" eb="1">
      <t>バイ</t>
    </rPh>
    <rPh sb="1" eb="3">
      <t>カブカ</t>
    </rPh>
    <phoneticPr fontId="2"/>
  </si>
  <si>
    <t>銘柄</t>
    <rPh sb="0" eb="2">
      <t>メイガラ</t>
    </rPh>
    <phoneticPr fontId="2"/>
  </si>
  <si>
    <t>買年月</t>
    <rPh sb="0" eb="1">
      <t>カ</t>
    </rPh>
    <rPh sb="1" eb="3">
      <t>ネンゲツ</t>
    </rPh>
    <phoneticPr fontId="2"/>
  </si>
  <si>
    <t>売年月</t>
    <rPh sb="0" eb="1">
      <t>バイ</t>
    </rPh>
    <rPh sb="1" eb="3">
      <t>ネンゲツ</t>
    </rPh>
    <phoneticPr fontId="2"/>
  </si>
  <si>
    <t>三菱商事</t>
    <rPh sb="0" eb="2">
      <t>ミツビシ</t>
    </rPh>
    <rPh sb="2" eb="4">
      <t>ショウジ</t>
    </rPh>
    <phoneticPr fontId="2"/>
  </si>
  <si>
    <t>イオン</t>
    <phoneticPr fontId="2"/>
  </si>
  <si>
    <t>(8267)</t>
    <phoneticPr fontId="2"/>
  </si>
  <si>
    <t>2018.03.23</t>
    <phoneticPr fontId="2"/>
  </si>
  <si>
    <t>三菱UFJ銀行</t>
    <rPh sb="0" eb="2">
      <t>ミツビシ</t>
    </rPh>
    <rPh sb="5" eb="7">
      <t>ギンコウ</t>
    </rPh>
    <phoneticPr fontId="2"/>
  </si>
  <si>
    <t>(8306)</t>
    <phoneticPr fontId="2"/>
  </si>
  <si>
    <t>2018.08.13</t>
    <phoneticPr fontId="2"/>
  </si>
  <si>
    <t>2018.12.04</t>
    <phoneticPr fontId="2"/>
  </si>
  <si>
    <t>SBIホールディング</t>
    <phoneticPr fontId="2"/>
  </si>
  <si>
    <t>(8473)</t>
    <phoneticPr fontId="2"/>
  </si>
  <si>
    <t>2019.03.08</t>
    <phoneticPr fontId="2"/>
  </si>
  <si>
    <t>2022.02.02</t>
  </si>
  <si>
    <t>2022.02.02</t>
    <phoneticPr fontId="2"/>
  </si>
  <si>
    <t>2022.02.15</t>
    <phoneticPr fontId="2"/>
  </si>
  <si>
    <t>(5401)</t>
    <phoneticPr fontId="2"/>
  </si>
  <si>
    <t>2022.02.08</t>
  </si>
  <si>
    <t>2022.02.22</t>
    <phoneticPr fontId="2"/>
  </si>
  <si>
    <t>日本製鉄</t>
    <rPh sb="0" eb="2">
      <t>ニホン</t>
    </rPh>
    <rPh sb="2" eb="4">
      <t>セイテツ</t>
    </rPh>
    <phoneticPr fontId="2"/>
  </si>
  <si>
    <t>2022.03.01</t>
    <phoneticPr fontId="2"/>
  </si>
  <si>
    <t>2022.03.04</t>
    <phoneticPr fontId="2"/>
  </si>
  <si>
    <t>2022.12.28</t>
    <phoneticPr fontId="2"/>
  </si>
  <si>
    <t>2023.01.17</t>
    <phoneticPr fontId="2"/>
  </si>
  <si>
    <t>2023.03.16</t>
    <phoneticPr fontId="2"/>
  </si>
  <si>
    <t>2023.03.16</t>
  </si>
  <si>
    <t>2023.03.17</t>
    <phoneticPr fontId="2"/>
  </si>
  <si>
    <t>2023.04.06</t>
    <phoneticPr fontId="2"/>
  </si>
  <si>
    <t>2023.05.02</t>
    <phoneticPr fontId="2"/>
  </si>
  <si>
    <t>2023.04.24</t>
    <phoneticPr fontId="2"/>
  </si>
  <si>
    <t>2023.05.08</t>
    <phoneticPr fontId="2"/>
  </si>
  <si>
    <t>2023.06.23</t>
    <phoneticPr fontId="2"/>
  </si>
  <si>
    <t>2023.08.08</t>
    <phoneticPr fontId="2"/>
  </si>
  <si>
    <t>2023.08.17</t>
    <phoneticPr fontId="2"/>
  </si>
  <si>
    <t>2023.08.24</t>
    <phoneticPr fontId="2"/>
  </si>
  <si>
    <t>2023.10.04</t>
    <phoneticPr fontId="2"/>
  </si>
  <si>
    <t>総計</t>
    <rPh sb="0" eb="2">
      <t>ソウケイ</t>
    </rPh>
    <phoneticPr fontId="2"/>
  </si>
  <si>
    <t>2023.10.06</t>
    <phoneticPr fontId="2"/>
  </si>
  <si>
    <t>(8058)</t>
    <phoneticPr fontId="2"/>
  </si>
  <si>
    <t>2023.10.11</t>
    <phoneticPr fontId="2"/>
  </si>
  <si>
    <t>2023.10.12</t>
    <phoneticPr fontId="2"/>
  </si>
  <si>
    <t>2023.10.13</t>
    <phoneticPr fontId="2"/>
  </si>
  <si>
    <t>ANA HD</t>
    <phoneticPr fontId="2"/>
  </si>
  <si>
    <t>(2943)</t>
    <phoneticPr fontId="2"/>
  </si>
  <si>
    <t>2023.10.16</t>
    <phoneticPr fontId="2"/>
  </si>
  <si>
    <t>2023.10.17</t>
    <phoneticPr fontId="2"/>
  </si>
  <si>
    <t>2023.10.18</t>
    <phoneticPr fontId="2"/>
  </si>
  <si>
    <t>2023.10.19</t>
    <phoneticPr fontId="2"/>
  </si>
  <si>
    <t>2023.10.25</t>
    <phoneticPr fontId="2"/>
  </si>
  <si>
    <t>2023.10.30</t>
    <phoneticPr fontId="2"/>
  </si>
  <si>
    <t>2023.11.01</t>
    <phoneticPr fontId="2"/>
  </si>
  <si>
    <t>2023.11.02</t>
    <phoneticPr fontId="2"/>
  </si>
  <si>
    <t>年月</t>
    <rPh sb="0" eb="2">
      <t>ネンゲツ</t>
    </rPh>
    <phoneticPr fontId="2"/>
  </si>
  <si>
    <t>月別損益</t>
    <rPh sb="0" eb="2">
      <t>ツキベツ</t>
    </rPh>
    <rPh sb="2" eb="4">
      <t>ソンエキ</t>
    </rPh>
    <phoneticPr fontId="2"/>
  </si>
  <si>
    <t>累計</t>
    <rPh sb="0" eb="2">
      <t>ルイケイ</t>
    </rPh>
    <phoneticPr fontId="2"/>
  </si>
  <si>
    <t>月平均</t>
    <rPh sb="0" eb="3">
      <t>ツキヘイキン</t>
    </rPh>
    <phoneticPr fontId="2"/>
  </si>
  <si>
    <t>No.</t>
    <phoneticPr fontId="2"/>
  </si>
  <si>
    <t>【株式売買履歴】</t>
    <rPh sb="1" eb="3">
      <t>カブシキ</t>
    </rPh>
    <rPh sb="3" eb="5">
      <t>バイバイ</t>
    </rPh>
    <rPh sb="5" eb="7">
      <t>リレキ</t>
    </rPh>
    <phoneticPr fontId="2"/>
  </si>
  <si>
    <t>SBI証券、NISA</t>
    <rPh sb="3" eb="5">
      <t>ショウケン</t>
    </rPh>
    <phoneticPr fontId="2"/>
  </si>
  <si>
    <t>()</t>
    <phoneticPr fontId="2"/>
  </si>
  <si>
    <t>AAA</t>
    <phoneticPr fontId="2"/>
  </si>
  <si>
    <t>BBB</t>
    <phoneticPr fontId="2"/>
  </si>
  <si>
    <t>CCC</t>
    <phoneticPr fontId="2"/>
  </si>
  <si>
    <t>他</t>
    <rPh sb="0" eb="1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</si>
</sst>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;[Red]\-#,##0.0"/>
    <numFmt numFmtId="178" formatCode="General&quot;年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FF00"/>
      </left>
      <right style="double">
        <color rgb="FF00FF00"/>
      </right>
      <top style="double">
        <color rgb="FF00FF00"/>
      </top>
      <bottom style="double">
        <color rgb="FF00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4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2" borderId="0" xfId="0" applyNumberFormat="1" applyFont="1" applyFill="1" applyAlignment="1">
      <alignment vertical="center"/>
    </xf>
    <xf numFmtId="38" fontId="3" fillId="4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177" fontId="3" fillId="0" borderId="0" xfId="0" applyNumberFormat="1" applyFont="1" applyAlignment="1">
      <alignment vertical="center"/>
    </xf>
    <xf numFmtId="38" fontId="3" fillId="3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3" fillId="4" borderId="5" xfId="0" quotePrefix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3" fillId="2" borderId="3" xfId="0" applyNumberFormat="1" applyFont="1" applyFill="1" applyBorder="1" applyAlignment="1">
      <alignment vertical="center"/>
    </xf>
    <xf numFmtId="38" fontId="3" fillId="3" borderId="3" xfId="0" applyNumberFormat="1" applyFont="1" applyFill="1" applyBorder="1" applyAlignment="1">
      <alignment vertical="center"/>
    </xf>
    <xf numFmtId="38" fontId="3" fillId="4" borderId="3" xfId="0" applyNumberFormat="1" applyFont="1" applyFill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0" fontId="3" fillId="4" borderId="0" xfId="0" applyNumberFormat="1" applyFont="1" applyFill="1" applyAlignment="1">
      <alignment vertical="center"/>
    </xf>
    <xf numFmtId="0" fontId="3" fillId="4" borderId="5" xfId="0" applyFont="1" applyFill="1" applyBorder="1" applyAlignment="1">
      <alignment vertical="center" shrinkToFit="1"/>
    </xf>
    <xf numFmtId="38" fontId="4" fillId="0" borderId="0" xfId="0" applyNumberFormat="1" applyFont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6" xfId="1" applyFont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38" fontId="4" fillId="5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8" fontId="3" fillId="5" borderId="6" xfId="0" applyNumberFormat="1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38" fontId="3" fillId="5" borderId="6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</cellXfs>
  <cellStyles count="3">
    <cellStyle name="パーセント 2" xfId="2" xr:uid="{EE45EB38-6C96-4FFD-B6E7-A3590F28C95F}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00"/>
      <color rgb="FFFF99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株式売買履歴2024!$E$26</c:f>
              <c:strCache>
                <c:ptCount val="1"/>
                <c:pt idx="0">
                  <c:v>月別損益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株式売買履歴2024!$D$27:$D$38</c:f>
              <c:strCache>
                <c:ptCount val="12"/>
                <c:pt idx="0">
                  <c:v>2024.01</c:v>
                </c:pt>
                <c:pt idx="1">
                  <c:v>2024.02</c:v>
                </c:pt>
                <c:pt idx="2">
                  <c:v>2024.03</c:v>
                </c:pt>
                <c:pt idx="3">
                  <c:v>2024.04</c:v>
                </c:pt>
                <c:pt idx="4">
                  <c:v>2024.05</c:v>
                </c:pt>
                <c:pt idx="5">
                  <c:v>2024.06</c:v>
                </c:pt>
                <c:pt idx="6">
                  <c:v>2024.07</c:v>
                </c:pt>
                <c:pt idx="7">
                  <c:v>2024.08</c:v>
                </c:pt>
                <c:pt idx="8">
                  <c:v>2024.09</c:v>
                </c:pt>
                <c:pt idx="9">
                  <c:v>2024.10</c:v>
                </c:pt>
                <c:pt idx="10">
                  <c:v>2024.11</c:v>
                </c:pt>
                <c:pt idx="11">
                  <c:v>2024.12</c:v>
                </c:pt>
              </c:strCache>
            </c:strRef>
          </c:cat>
          <c:val>
            <c:numRef>
              <c:f>株式売買履歴2024!$E$27:$E$38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0-4C51-9915-FB00403C8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258174640"/>
        <c:axId val="1247282848"/>
      </c:barChart>
      <c:lineChart>
        <c:grouping val="standard"/>
        <c:varyColors val="0"/>
        <c:ser>
          <c:idx val="1"/>
          <c:order val="1"/>
          <c:tx>
            <c:strRef>
              <c:f>株式売買履歴2024!$F$26</c:f>
              <c:strCache>
                <c:ptCount val="1"/>
                <c:pt idx="0">
                  <c:v>累計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FF9900"/>
                </a:solidFill>
              </a:ln>
              <a:effectLst/>
            </c:spPr>
          </c:marker>
          <c:cat>
            <c:strRef>
              <c:f>株式売買履歴2024!$D$27:$D$38</c:f>
              <c:strCache>
                <c:ptCount val="12"/>
                <c:pt idx="0">
                  <c:v>2024.01</c:v>
                </c:pt>
                <c:pt idx="1">
                  <c:v>2024.02</c:v>
                </c:pt>
                <c:pt idx="2">
                  <c:v>2024.03</c:v>
                </c:pt>
                <c:pt idx="3">
                  <c:v>2024.04</c:v>
                </c:pt>
                <c:pt idx="4">
                  <c:v>2024.05</c:v>
                </c:pt>
                <c:pt idx="5">
                  <c:v>2024.06</c:v>
                </c:pt>
                <c:pt idx="6">
                  <c:v>2024.07</c:v>
                </c:pt>
                <c:pt idx="7">
                  <c:v>2024.08</c:v>
                </c:pt>
                <c:pt idx="8">
                  <c:v>2024.09</c:v>
                </c:pt>
                <c:pt idx="9">
                  <c:v>2024.10</c:v>
                </c:pt>
                <c:pt idx="10">
                  <c:v>2024.11</c:v>
                </c:pt>
                <c:pt idx="11">
                  <c:v>2024.12</c:v>
                </c:pt>
              </c:strCache>
            </c:strRef>
          </c:cat>
          <c:val>
            <c:numRef>
              <c:f>株式売買履歴2024!$F$27:$F$38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0-4C51-9915-FB00403C8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6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ownBars>
        </c:upDownBars>
        <c:marker val="1"/>
        <c:smooth val="0"/>
        <c:axId val="1258178480"/>
        <c:axId val="1247293264"/>
      </c:lineChart>
      <c:catAx>
        <c:axId val="125817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7282848"/>
        <c:crosses val="autoZero"/>
        <c:auto val="1"/>
        <c:lblAlgn val="ctr"/>
        <c:lblOffset val="100"/>
        <c:noMultiLvlLbl val="0"/>
      </c:catAx>
      <c:valAx>
        <c:axId val="124728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月別</a:t>
                </a:r>
              </a:p>
            </c:rich>
          </c:tx>
          <c:layout>
            <c:manualLayout>
              <c:xMode val="edge"/>
              <c:yMode val="edge"/>
              <c:x val="2.8115015974440896E-2"/>
              <c:y val="8.11877269334943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8174640"/>
        <c:crosses val="autoZero"/>
        <c:crossBetween val="between"/>
      </c:valAx>
      <c:valAx>
        <c:axId val="12472932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累計</a:t>
                </a:r>
              </a:p>
            </c:rich>
          </c:tx>
          <c:layout>
            <c:manualLayout>
              <c:xMode val="edge"/>
              <c:yMode val="edge"/>
              <c:x val="0.93175718849840272"/>
              <c:y val="7.26680251230576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8178480"/>
        <c:crosses val="max"/>
        <c:crossBetween val="between"/>
      </c:valAx>
      <c:catAx>
        <c:axId val="125817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7293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051318825901705"/>
          <c:y val="6.7599681250495827E-2"/>
          <c:w val="0.31284345047923323"/>
          <c:h val="7.1885487157555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例_株式売買履歴2023!$E$57</c:f>
              <c:strCache>
                <c:ptCount val="1"/>
                <c:pt idx="0">
                  <c:v>月別損益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例_株式売買履歴2023!$D$58:$D$69</c:f>
              <c:strCache>
                <c:ptCount val="12"/>
                <c:pt idx="0">
                  <c:v>2023.01</c:v>
                </c:pt>
                <c:pt idx="1">
                  <c:v>2023.02</c:v>
                </c:pt>
                <c:pt idx="2">
                  <c:v>2023.03</c:v>
                </c:pt>
                <c:pt idx="3">
                  <c:v>2023.04</c:v>
                </c:pt>
                <c:pt idx="4">
                  <c:v>2023.05</c:v>
                </c:pt>
                <c:pt idx="5">
                  <c:v>2023.06</c:v>
                </c:pt>
                <c:pt idx="6">
                  <c:v>2023.07</c:v>
                </c:pt>
                <c:pt idx="7">
                  <c:v>2023.08</c:v>
                </c:pt>
                <c:pt idx="8">
                  <c:v>2023.09</c:v>
                </c:pt>
                <c:pt idx="9">
                  <c:v>2023.10</c:v>
                </c:pt>
                <c:pt idx="10">
                  <c:v>2023.11</c:v>
                </c:pt>
                <c:pt idx="11">
                  <c:v>2023.12</c:v>
                </c:pt>
              </c:strCache>
            </c:strRef>
          </c:cat>
          <c:val>
            <c:numRef>
              <c:f>例_株式売買履歴2023!$E$58:$E$69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187010</c:v>
                </c:pt>
                <c:pt idx="3">
                  <c:v>0</c:v>
                </c:pt>
                <c:pt idx="4">
                  <c:v>1850</c:v>
                </c:pt>
                <c:pt idx="5">
                  <c:v>0</c:v>
                </c:pt>
                <c:pt idx="6">
                  <c:v>0</c:v>
                </c:pt>
                <c:pt idx="7">
                  <c:v>220100</c:v>
                </c:pt>
                <c:pt idx="8">
                  <c:v>0</c:v>
                </c:pt>
                <c:pt idx="9">
                  <c:v>216670</c:v>
                </c:pt>
                <c:pt idx="10">
                  <c:v>31500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2-4E37-A8D0-E226AA6CE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258174640"/>
        <c:axId val="1247282848"/>
      </c:barChart>
      <c:lineChart>
        <c:grouping val="standard"/>
        <c:varyColors val="0"/>
        <c:ser>
          <c:idx val="1"/>
          <c:order val="1"/>
          <c:tx>
            <c:strRef>
              <c:f>例_株式売買履歴2023!$F$57</c:f>
              <c:strCache>
                <c:ptCount val="1"/>
                <c:pt idx="0">
                  <c:v>累計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FF9900"/>
                </a:solidFill>
              </a:ln>
              <a:effectLst/>
            </c:spPr>
          </c:marker>
          <c:cat>
            <c:strRef>
              <c:f>例_株式売買履歴2023!$D$58:$D$69</c:f>
              <c:strCache>
                <c:ptCount val="12"/>
                <c:pt idx="0">
                  <c:v>2023.01</c:v>
                </c:pt>
                <c:pt idx="1">
                  <c:v>2023.02</c:v>
                </c:pt>
                <c:pt idx="2">
                  <c:v>2023.03</c:v>
                </c:pt>
                <c:pt idx="3">
                  <c:v>2023.04</c:v>
                </c:pt>
                <c:pt idx="4">
                  <c:v>2023.05</c:v>
                </c:pt>
                <c:pt idx="5">
                  <c:v>2023.06</c:v>
                </c:pt>
                <c:pt idx="6">
                  <c:v>2023.07</c:v>
                </c:pt>
                <c:pt idx="7">
                  <c:v>2023.08</c:v>
                </c:pt>
                <c:pt idx="8">
                  <c:v>2023.09</c:v>
                </c:pt>
                <c:pt idx="9">
                  <c:v>2023.10</c:v>
                </c:pt>
                <c:pt idx="10">
                  <c:v>2023.11</c:v>
                </c:pt>
                <c:pt idx="11">
                  <c:v>2023.12</c:v>
                </c:pt>
              </c:strCache>
            </c:strRef>
          </c:cat>
          <c:val>
            <c:numRef>
              <c:f>例_株式売買履歴2023!$F$58:$F$69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187010</c:v>
                </c:pt>
                <c:pt idx="3">
                  <c:v>187010</c:v>
                </c:pt>
                <c:pt idx="4">
                  <c:v>188860</c:v>
                </c:pt>
                <c:pt idx="5">
                  <c:v>188860</c:v>
                </c:pt>
                <c:pt idx="6">
                  <c:v>188860</c:v>
                </c:pt>
                <c:pt idx="7">
                  <c:v>408960</c:v>
                </c:pt>
                <c:pt idx="8">
                  <c:v>408960</c:v>
                </c:pt>
                <c:pt idx="9">
                  <c:v>625630</c:v>
                </c:pt>
                <c:pt idx="10">
                  <c:v>657130</c:v>
                </c:pt>
                <c:pt idx="11">
                  <c:v>657130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2-4E37-A8D0-E226AA6CE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6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ownBars>
        </c:upDownBars>
        <c:marker val="1"/>
        <c:smooth val="0"/>
        <c:axId val="1258178480"/>
        <c:axId val="1247293264"/>
      </c:lineChart>
      <c:catAx>
        <c:axId val="125817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7282848"/>
        <c:crosses val="autoZero"/>
        <c:auto val="1"/>
        <c:lblAlgn val="ctr"/>
        <c:lblOffset val="100"/>
        <c:noMultiLvlLbl val="0"/>
      </c:catAx>
      <c:valAx>
        <c:axId val="124728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月別</a:t>
                </a:r>
              </a:p>
            </c:rich>
          </c:tx>
          <c:layout>
            <c:manualLayout>
              <c:xMode val="edge"/>
              <c:yMode val="edge"/>
              <c:x val="2.8115015974440896E-2"/>
              <c:y val="8.11877269334943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8174640"/>
        <c:crosses val="autoZero"/>
        <c:crossBetween val="between"/>
      </c:valAx>
      <c:valAx>
        <c:axId val="12472932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累計</a:t>
                </a:r>
              </a:p>
            </c:rich>
          </c:tx>
          <c:layout>
            <c:manualLayout>
              <c:xMode val="edge"/>
              <c:yMode val="edge"/>
              <c:x val="0.93175718849840272"/>
              <c:y val="7.26680251230576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8178480"/>
        <c:crosses val="max"/>
        <c:crossBetween val="between"/>
      </c:valAx>
      <c:catAx>
        <c:axId val="125817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7293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658902336844987"/>
          <c:y val="6.7599689573687005E-2"/>
          <c:w val="0.31284345047923323"/>
          <c:h val="7.1885487157555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341312</xdr:colOff>
      <xdr:row>24</xdr:row>
      <xdr:rowOff>152399</xdr:rowOff>
    </xdr:from>
    <xdr:to>
      <xdr:col>13</xdr:col>
      <xdr:colOff>628650</xdr:colOff>
      <xdr:row>42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C2AD987-DAD7-4FF6-8EF8-7154CFB28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26</xdr:row>
      <xdr:rowOff>76199</xdr:rowOff>
    </xdr:from>
    <xdr:to>
      <xdr:col>1</xdr:col>
      <xdr:colOff>1104900</xdr:colOff>
      <xdr:row>30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FA2DD8E-BFBE-48F4-B6A7-C0AAF26919E5}"/>
            </a:ext>
          </a:extLst>
        </xdr:cNvPr>
        <xdr:cNvSpPr/>
      </xdr:nvSpPr>
      <xdr:spPr>
        <a:xfrm>
          <a:off x="247650" y="4162424"/>
          <a:ext cx="971550" cy="60007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年を変更する場合はこの数字を変える</a:t>
          </a:r>
        </a:p>
      </xdr:txBody>
    </xdr:sp>
    <xdr:clientData/>
  </xdr:twoCellAnchor>
  <xdr:twoCellAnchor>
    <xdr:from>
      <xdr:col>1</xdr:col>
      <xdr:colOff>619125</xdr:colOff>
      <xdr:row>24</xdr:row>
      <xdr:rowOff>66675</xdr:rowOff>
    </xdr:from>
    <xdr:to>
      <xdr:col>1</xdr:col>
      <xdr:colOff>1152525</xdr:colOff>
      <xdr:row>26</xdr:row>
      <xdr:rowOff>76199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14E1B3E-8659-499C-BFEF-FC777E038DDE}"/>
            </a:ext>
          </a:extLst>
        </xdr:cNvPr>
        <xdr:cNvCxnSpPr>
          <a:stCxn id="3" idx="0"/>
        </xdr:cNvCxnSpPr>
      </xdr:nvCxnSpPr>
      <xdr:spPr>
        <a:xfrm flipV="1">
          <a:off x="733425" y="3819525"/>
          <a:ext cx="533400" cy="3428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341312</xdr:colOff>
      <xdr:row>54</xdr:row>
      <xdr:rowOff>142875</xdr:rowOff>
    </xdr:from>
    <xdr:to>
      <xdr:col>14</xdr:col>
      <xdr:colOff>219075</xdr:colOff>
      <xdr:row>73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351DDB3-4FCC-307D-D448-E68091D1B4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57</xdr:row>
      <xdr:rowOff>123824</xdr:rowOff>
    </xdr:from>
    <xdr:to>
      <xdr:col>1</xdr:col>
      <xdr:colOff>1085850</xdr:colOff>
      <xdr:row>61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AF19AA5-A3C4-782C-3043-DDED4EA6042C}"/>
            </a:ext>
          </a:extLst>
        </xdr:cNvPr>
        <xdr:cNvSpPr/>
      </xdr:nvSpPr>
      <xdr:spPr>
        <a:xfrm>
          <a:off x="114300" y="9115424"/>
          <a:ext cx="971550" cy="60007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年を変更する場合はこの数字を変える</a:t>
          </a:r>
        </a:p>
      </xdr:txBody>
    </xdr:sp>
    <xdr:clientData/>
  </xdr:twoCellAnchor>
  <xdr:twoCellAnchor>
    <xdr:from>
      <xdr:col>1</xdr:col>
      <xdr:colOff>600075</xdr:colOff>
      <xdr:row>55</xdr:row>
      <xdr:rowOff>114300</xdr:rowOff>
    </xdr:from>
    <xdr:to>
      <xdr:col>1</xdr:col>
      <xdr:colOff>1133475</xdr:colOff>
      <xdr:row>57</xdr:row>
      <xdr:rowOff>123824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B738970-A15F-78A2-A740-7C6EED8F6B5D}"/>
            </a:ext>
          </a:extLst>
        </xdr:cNvPr>
        <xdr:cNvCxnSpPr>
          <a:stCxn id="2" idx="0"/>
        </xdr:cNvCxnSpPr>
      </xdr:nvCxnSpPr>
      <xdr:spPr>
        <a:xfrm flipV="1">
          <a:off x="600075" y="8772525"/>
          <a:ext cx="533400" cy="3428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9C3A-EE11-4BB4-8CE5-D0DD0B0B1E43}">
  <sheetPr>
    <pageSetUpPr fitToPage="1"/>
  </sheetPr>
  <dimension ref="B1:S39"/>
  <sheetViews>
    <sheetView tabSelected="1" zoomScaleNormal="100" workbookViewId="0">
      <selection activeCell="Q28" sqref="Q28"/>
    </sheetView>
  </sheetViews>
  <sheetFormatPr defaultRowHeight="12" x14ac:dyDescent="0.15"/>
  <cols>
    <col min="1" max="1" width="1.5" style="5" customWidth="1"/>
    <col min="2" max="2" width="15.625" style="5" customWidth="1"/>
    <col min="3" max="3" width="9.25" style="5" bestFit="1" customWidth="1"/>
    <col min="4" max="4" width="7.625" style="5" customWidth="1"/>
    <col min="5" max="5" width="9.5" style="5" customWidth="1"/>
    <col min="6" max="6" width="9.75" style="5" customWidth="1"/>
    <col min="7" max="7" width="8.75" style="5" customWidth="1"/>
    <col min="8" max="8" width="8.375" style="5" bestFit="1" customWidth="1"/>
    <col min="9" max="9" width="8.875" style="5" customWidth="1"/>
    <col min="10" max="10" width="11.5" style="5" customWidth="1"/>
    <col min="11" max="11" width="8.375" style="11" bestFit="1" customWidth="1"/>
    <col min="12" max="12" width="9.125" style="5" customWidth="1"/>
    <col min="13" max="13" width="7.5" style="5" customWidth="1"/>
    <col min="14" max="14" width="8.375" style="5" customWidth="1"/>
    <col min="15" max="15" width="8.875" style="5" customWidth="1"/>
    <col min="16" max="16" width="6.75" style="5" customWidth="1"/>
    <col min="17" max="17" width="6.5" style="5" customWidth="1"/>
    <col min="18" max="18" width="16.75" style="5" customWidth="1"/>
    <col min="19" max="19" width="34.625" style="12" customWidth="1"/>
    <col min="20" max="20" width="27.875" style="5" customWidth="1"/>
    <col min="21" max="16384" width="9" style="5"/>
  </cols>
  <sheetData>
    <row r="1" spans="2:19" x14ac:dyDescent="0.15">
      <c r="B1" s="5" t="s">
        <v>69</v>
      </c>
      <c r="K1" s="5"/>
      <c r="R1" s="12"/>
      <c r="S1" s="5"/>
    </row>
    <row r="2" spans="2:19" x14ac:dyDescent="0.15">
      <c r="K2" s="5"/>
      <c r="R2" s="12"/>
      <c r="S2" s="5"/>
    </row>
    <row r="3" spans="2:19" ht="14.25" customHeight="1" x14ac:dyDescent="0.15">
      <c r="B3" s="13" t="s">
        <v>11</v>
      </c>
      <c r="C3" s="9" t="s">
        <v>12</v>
      </c>
      <c r="D3" s="9" t="s">
        <v>2</v>
      </c>
      <c r="E3" s="9" t="s">
        <v>10</v>
      </c>
      <c r="F3" s="9" t="s">
        <v>3</v>
      </c>
      <c r="G3" s="9" t="s">
        <v>4</v>
      </c>
      <c r="H3" s="9" t="s">
        <v>1</v>
      </c>
      <c r="I3" s="14" t="s">
        <v>8</v>
      </c>
      <c r="J3" s="14" t="s">
        <v>6</v>
      </c>
      <c r="K3" s="14" t="s">
        <v>13</v>
      </c>
      <c r="L3" s="14" t="s">
        <v>2</v>
      </c>
      <c r="M3" s="14" t="s">
        <v>9</v>
      </c>
      <c r="N3" s="14" t="s">
        <v>5</v>
      </c>
      <c r="O3" s="14" t="s">
        <v>3</v>
      </c>
      <c r="P3" s="14" t="s">
        <v>4</v>
      </c>
      <c r="Q3" s="14" t="s">
        <v>75</v>
      </c>
      <c r="R3" s="15" t="s">
        <v>7</v>
      </c>
      <c r="S3" s="5"/>
    </row>
    <row r="4" spans="2:19" x14ac:dyDescent="0.15">
      <c r="B4" s="16" t="s">
        <v>72</v>
      </c>
      <c r="C4" s="1"/>
      <c r="D4" s="2"/>
      <c r="E4" s="2"/>
      <c r="F4" s="2"/>
      <c r="G4" s="2"/>
      <c r="H4" s="3">
        <f>(E4*D4+F4+G4)</f>
        <v>0</v>
      </c>
      <c r="I4" s="8">
        <f>N4-O4-P4-Q4</f>
        <v>0</v>
      </c>
      <c r="J4" s="4">
        <f>I4-H4</f>
        <v>0</v>
      </c>
      <c r="K4" s="1"/>
      <c r="L4" s="2"/>
      <c r="M4" s="7"/>
      <c r="N4" s="2">
        <f t="shared" ref="N4" si="0">L4*M4</f>
        <v>0</v>
      </c>
      <c r="O4" s="2"/>
      <c r="P4" s="2"/>
      <c r="Q4" s="2"/>
      <c r="R4" s="6"/>
      <c r="S4" s="5"/>
    </row>
    <row r="5" spans="2:19" x14ac:dyDescent="0.15">
      <c r="B5" s="17" t="s">
        <v>71</v>
      </c>
      <c r="C5" s="1"/>
      <c r="D5" s="2"/>
      <c r="E5" s="2"/>
      <c r="F5" s="2"/>
      <c r="G5" s="2"/>
      <c r="H5" s="3">
        <f>(E5*D5+F5+G5)</f>
        <v>0</v>
      </c>
      <c r="I5" s="8">
        <f>N5-O5-P5-Q5</f>
        <v>0</v>
      </c>
      <c r="J5" s="4">
        <f>I5-H5</f>
        <v>0</v>
      </c>
      <c r="K5" s="1"/>
      <c r="L5" s="2"/>
      <c r="M5" s="7"/>
      <c r="N5" s="2">
        <f>L5*M5</f>
        <v>0</v>
      </c>
      <c r="O5" s="2"/>
      <c r="P5" s="2"/>
      <c r="Q5" s="2"/>
      <c r="R5" s="6"/>
      <c r="S5" s="5"/>
    </row>
    <row r="6" spans="2:19" x14ac:dyDescent="0.15">
      <c r="B6" s="17"/>
      <c r="C6" s="1"/>
      <c r="D6" s="2"/>
      <c r="E6" s="7"/>
      <c r="F6" s="2"/>
      <c r="G6" s="2"/>
      <c r="H6" s="3">
        <f>(E6*D6+F6+G6)</f>
        <v>0</v>
      </c>
      <c r="I6" s="8">
        <f>N6-O6-P6-Q6</f>
        <v>0</v>
      </c>
      <c r="J6" s="4">
        <f>I6-H6</f>
        <v>0</v>
      </c>
      <c r="K6" s="1"/>
      <c r="L6" s="2"/>
      <c r="M6" s="7"/>
      <c r="N6" s="2">
        <f t="shared" ref="N6:N7" si="1">L6*M6</f>
        <v>0</v>
      </c>
      <c r="O6" s="2"/>
      <c r="P6" s="2"/>
      <c r="Q6" s="2"/>
      <c r="R6" s="6"/>
      <c r="S6" s="5"/>
    </row>
    <row r="7" spans="2:19" x14ac:dyDescent="0.15">
      <c r="B7" s="16"/>
      <c r="C7" s="1"/>
      <c r="D7" s="2"/>
      <c r="E7" s="2"/>
      <c r="F7" s="2"/>
      <c r="G7" s="2"/>
      <c r="H7" s="3">
        <f>(E7*D7+F7+G7)</f>
        <v>0</v>
      </c>
      <c r="I7" s="8">
        <f>N7-O7-P7-Q7</f>
        <v>0</v>
      </c>
      <c r="J7" s="4">
        <f>I7-H7</f>
        <v>0</v>
      </c>
      <c r="K7" s="1"/>
      <c r="L7" s="2"/>
      <c r="M7" s="2"/>
      <c r="N7" s="2">
        <f t="shared" si="1"/>
        <v>0</v>
      </c>
      <c r="O7" s="2"/>
      <c r="P7" s="2"/>
      <c r="Q7" s="2"/>
      <c r="R7" s="6"/>
      <c r="S7" s="5"/>
    </row>
    <row r="8" spans="2:19" x14ac:dyDescent="0.15">
      <c r="B8" s="18" t="s">
        <v>0</v>
      </c>
      <c r="C8" s="10"/>
      <c r="D8" s="19"/>
      <c r="E8" s="20"/>
      <c r="F8" s="20"/>
      <c r="G8" s="20"/>
      <c r="H8" s="21">
        <f>SUM(H4:H7)</f>
        <v>0</v>
      </c>
      <c r="I8" s="22">
        <f>SUM(I4:I7)</f>
        <v>0</v>
      </c>
      <c r="J8" s="23">
        <f>SUM(J4:J7)</f>
        <v>0</v>
      </c>
      <c r="K8" s="10"/>
      <c r="L8" s="24"/>
      <c r="M8" s="20"/>
      <c r="N8" s="20"/>
      <c r="O8" s="20"/>
      <c r="P8" s="20"/>
      <c r="Q8" s="20"/>
      <c r="R8" s="25"/>
      <c r="S8" s="5"/>
    </row>
    <row r="9" spans="2:19" x14ac:dyDescent="0.15">
      <c r="K9" s="5"/>
      <c r="R9" s="12"/>
      <c r="S9" s="5"/>
    </row>
    <row r="10" spans="2:19" ht="14.25" customHeight="1" x14ac:dyDescent="0.15">
      <c r="B10" s="13" t="s">
        <v>11</v>
      </c>
      <c r="C10" s="9" t="s">
        <v>12</v>
      </c>
      <c r="D10" s="9" t="s">
        <v>2</v>
      </c>
      <c r="E10" s="9" t="s">
        <v>10</v>
      </c>
      <c r="F10" s="9" t="s">
        <v>3</v>
      </c>
      <c r="G10" s="9" t="s">
        <v>4</v>
      </c>
      <c r="H10" s="9" t="s">
        <v>1</v>
      </c>
      <c r="I10" s="14" t="s">
        <v>8</v>
      </c>
      <c r="J10" s="14" t="s">
        <v>6</v>
      </c>
      <c r="K10" s="14" t="s">
        <v>13</v>
      </c>
      <c r="L10" s="14" t="s">
        <v>2</v>
      </c>
      <c r="M10" s="14" t="s">
        <v>9</v>
      </c>
      <c r="N10" s="14" t="s">
        <v>5</v>
      </c>
      <c r="O10" s="14" t="s">
        <v>3</v>
      </c>
      <c r="P10" s="14" t="s">
        <v>4</v>
      </c>
      <c r="Q10" s="14" t="s">
        <v>75</v>
      </c>
      <c r="R10" s="15" t="s">
        <v>7</v>
      </c>
      <c r="S10" s="5"/>
    </row>
    <row r="11" spans="2:19" x14ac:dyDescent="0.15">
      <c r="B11" s="16" t="s">
        <v>73</v>
      </c>
      <c r="C11" s="1"/>
      <c r="D11" s="2"/>
      <c r="E11" s="2"/>
      <c r="F11" s="2"/>
      <c r="G11" s="2"/>
      <c r="H11" s="3">
        <f t="shared" ref="H11:H12" si="2">(E11*D11+F11+G11)</f>
        <v>0</v>
      </c>
      <c r="I11" s="8">
        <f>N11-O11-P11-Q11</f>
        <v>0</v>
      </c>
      <c r="J11" s="4">
        <f t="shared" ref="J11:J12" si="3">I11-H11</f>
        <v>0</v>
      </c>
      <c r="K11" s="1"/>
      <c r="L11" s="2"/>
      <c r="M11" s="2"/>
      <c r="N11" s="2">
        <f t="shared" ref="N11:N14" si="4">L11*M11</f>
        <v>0</v>
      </c>
      <c r="O11" s="2"/>
      <c r="P11" s="2"/>
      <c r="Q11" s="2"/>
      <c r="R11" s="6"/>
      <c r="S11" s="5"/>
    </row>
    <row r="12" spans="2:19" x14ac:dyDescent="0.15">
      <c r="B12" s="17" t="s">
        <v>71</v>
      </c>
      <c r="C12" s="1"/>
      <c r="D12" s="2"/>
      <c r="E12" s="2"/>
      <c r="F12" s="2"/>
      <c r="G12" s="2"/>
      <c r="H12" s="3">
        <f t="shared" si="2"/>
        <v>0</v>
      </c>
      <c r="I12" s="8">
        <f t="shared" ref="I12" si="5">N12-O12-P12-Q12</f>
        <v>0</v>
      </c>
      <c r="J12" s="4">
        <f t="shared" si="3"/>
        <v>0</v>
      </c>
      <c r="K12" s="1"/>
      <c r="L12" s="2"/>
      <c r="M12" s="2"/>
      <c r="N12" s="2">
        <f t="shared" si="4"/>
        <v>0</v>
      </c>
      <c r="O12" s="2"/>
      <c r="P12" s="2"/>
      <c r="Q12" s="2"/>
      <c r="R12" s="6"/>
      <c r="S12" s="5"/>
    </row>
    <row r="13" spans="2:19" x14ac:dyDescent="0.15">
      <c r="B13" s="17"/>
      <c r="C13" s="1"/>
      <c r="D13" s="2"/>
      <c r="E13" s="2"/>
      <c r="F13" s="2"/>
      <c r="G13" s="2"/>
      <c r="H13" s="3">
        <f t="shared" ref="H13:H14" si="6">(E13*D13+F13+G13)</f>
        <v>0</v>
      </c>
      <c r="I13" s="8">
        <f t="shared" ref="I13:I14" si="7">N13-O13-P13-Q13</f>
        <v>0</v>
      </c>
      <c r="J13" s="4">
        <f t="shared" ref="J13:J14" si="8">I13-H13</f>
        <v>0</v>
      </c>
      <c r="K13" s="1"/>
      <c r="L13" s="2"/>
      <c r="M13" s="7"/>
      <c r="N13" s="2">
        <f t="shared" si="4"/>
        <v>0</v>
      </c>
      <c r="O13" s="2"/>
      <c r="P13" s="2"/>
      <c r="Q13" s="2"/>
      <c r="R13" s="6"/>
      <c r="S13" s="5"/>
    </row>
    <row r="14" spans="2:19" x14ac:dyDescent="0.15">
      <c r="B14" s="16"/>
      <c r="C14" s="1"/>
      <c r="D14" s="2"/>
      <c r="E14" s="2"/>
      <c r="F14" s="2"/>
      <c r="G14" s="2"/>
      <c r="H14" s="3">
        <f t="shared" si="6"/>
        <v>0</v>
      </c>
      <c r="I14" s="8">
        <f t="shared" si="7"/>
        <v>0</v>
      </c>
      <c r="J14" s="4">
        <f t="shared" si="8"/>
        <v>0</v>
      </c>
      <c r="K14" s="1"/>
      <c r="L14" s="2"/>
      <c r="M14" s="2"/>
      <c r="N14" s="2">
        <f t="shared" si="4"/>
        <v>0</v>
      </c>
      <c r="O14" s="2"/>
      <c r="P14" s="2"/>
      <c r="Q14" s="2"/>
      <c r="R14" s="6"/>
      <c r="S14" s="5"/>
    </row>
    <row r="15" spans="2:19" x14ac:dyDescent="0.15">
      <c r="B15" s="18" t="s">
        <v>0</v>
      </c>
      <c r="C15" s="10"/>
      <c r="D15" s="19"/>
      <c r="E15" s="20"/>
      <c r="F15" s="20"/>
      <c r="G15" s="20"/>
      <c r="H15" s="21">
        <f>SUM(H11:H14)</f>
        <v>0</v>
      </c>
      <c r="I15" s="22">
        <f>SUM(I11:I14)</f>
        <v>0</v>
      </c>
      <c r="J15" s="23">
        <f>SUM(J11:J14)</f>
        <v>0</v>
      </c>
      <c r="K15" s="10"/>
      <c r="L15" s="24"/>
      <c r="M15" s="20"/>
      <c r="N15" s="20"/>
      <c r="O15" s="20"/>
      <c r="P15" s="20"/>
      <c r="Q15" s="20"/>
      <c r="R15" s="25"/>
      <c r="S15" s="5"/>
    </row>
    <row r="16" spans="2:19" x14ac:dyDescent="0.15">
      <c r="K16" s="5"/>
      <c r="R16" s="12"/>
      <c r="S16" s="5"/>
    </row>
    <row r="17" spans="2:19" ht="14.25" customHeight="1" x14ac:dyDescent="0.15">
      <c r="B17" s="13" t="s">
        <v>11</v>
      </c>
      <c r="C17" s="9" t="s">
        <v>12</v>
      </c>
      <c r="D17" s="9" t="s">
        <v>2</v>
      </c>
      <c r="E17" s="9" t="s">
        <v>10</v>
      </c>
      <c r="F17" s="9" t="s">
        <v>3</v>
      </c>
      <c r="G17" s="9" t="s">
        <v>4</v>
      </c>
      <c r="H17" s="9" t="s">
        <v>1</v>
      </c>
      <c r="I17" s="14" t="s">
        <v>8</v>
      </c>
      <c r="J17" s="14" t="s">
        <v>6</v>
      </c>
      <c r="K17" s="14" t="s">
        <v>13</v>
      </c>
      <c r="L17" s="14" t="s">
        <v>2</v>
      </c>
      <c r="M17" s="14" t="s">
        <v>9</v>
      </c>
      <c r="N17" s="14" t="s">
        <v>5</v>
      </c>
      <c r="O17" s="14" t="s">
        <v>3</v>
      </c>
      <c r="P17" s="14" t="s">
        <v>4</v>
      </c>
      <c r="Q17" s="14" t="s">
        <v>75</v>
      </c>
      <c r="R17" s="15" t="s">
        <v>7</v>
      </c>
      <c r="S17" s="5"/>
    </row>
    <row r="18" spans="2:19" x14ac:dyDescent="0.15">
      <c r="B18" s="16" t="s">
        <v>74</v>
      </c>
      <c r="C18" s="1"/>
      <c r="D18" s="2"/>
      <c r="E18" s="2"/>
      <c r="F18" s="2"/>
      <c r="G18" s="2"/>
      <c r="H18" s="3">
        <f t="shared" ref="H18:H19" si="9">(E18*D18+F18+G18)</f>
        <v>0</v>
      </c>
      <c r="I18" s="8">
        <f t="shared" ref="I18:I19" si="10">N18-O18-P18-Q18</f>
        <v>0</v>
      </c>
      <c r="J18" s="4">
        <f t="shared" ref="J18:J19" si="11">I18-H18</f>
        <v>0</v>
      </c>
      <c r="K18" s="1"/>
      <c r="L18" s="2"/>
      <c r="M18" s="7"/>
      <c r="N18" s="2">
        <f t="shared" ref="N18:N21" si="12">L18*M18</f>
        <v>0</v>
      </c>
      <c r="O18" s="2"/>
      <c r="P18" s="2"/>
      <c r="Q18" s="2"/>
      <c r="R18" s="6"/>
      <c r="S18" s="5"/>
    </row>
    <row r="19" spans="2:19" x14ac:dyDescent="0.15">
      <c r="B19" s="17" t="s">
        <v>71</v>
      </c>
      <c r="C19" s="1"/>
      <c r="D19" s="2"/>
      <c r="E19" s="2"/>
      <c r="F19" s="2"/>
      <c r="G19" s="2"/>
      <c r="H19" s="3">
        <f t="shared" si="9"/>
        <v>0</v>
      </c>
      <c r="I19" s="8">
        <f t="shared" si="10"/>
        <v>0</v>
      </c>
      <c r="J19" s="4">
        <f t="shared" si="11"/>
        <v>0</v>
      </c>
      <c r="K19" s="1"/>
      <c r="L19" s="2"/>
      <c r="M19" s="7"/>
      <c r="N19" s="2">
        <f t="shared" si="12"/>
        <v>0</v>
      </c>
      <c r="O19" s="2"/>
      <c r="P19" s="2"/>
      <c r="Q19" s="2"/>
      <c r="R19" s="6"/>
      <c r="S19" s="5"/>
    </row>
    <row r="20" spans="2:19" x14ac:dyDescent="0.15">
      <c r="B20" s="17"/>
      <c r="C20" s="1"/>
      <c r="D20" s="2"/>
      <c r="E20" s="2"/>
      <c r="F20" s="2"/>
      <c r="G20" s="2"/>
      <c r="H20" s="3">
        <f t="shared" ref="H20:H21" si="13">(E20*D20+F20+G20)</f>
        <v>0</v>
      </c>
      <c r="I20" s="8">
        <f t="shared" ref="I20:I21" si="14">N20-O20-P20-Q20</f>
        <v>0</v>
      </c>
      <c r="J20" s="4">
        <f t="shared" ref="J20:J21" si="15">I20-H20</f>
        <v>0</v>
      </c>
      <c r="K20" s="1"/>
      <c r="L20" s="2"/>
      <c r="M20" s="7"/>
      <c r="N20" s="2">
        <f t="shared" si="12"/>
        <v>0</v>
      </c>
      <c r="O20" s="2"/>
      <c r="P20" s="2"/>
      <c r="Q20" s="2"/>
      <c r="R20" s="6"/>
      <c r="S20" s="5"/>
    </row>
    <row r="21" spans="2:19" x14ac:dyDescent="0.15">
      <c r="B21" s="16"/>
      <c r="C21" s="1"/>
      <c r="D21" s="2"/>
      <c r="E21" s="2"/>
      <c r="F21" s="2"/>
      <c r="G21" s="2"/>
      <c r="H21" s="3">
        <f t="shared" si="13"/>
        <v>0</v>
      </c>
      <c r="I21" s="8">
        <f t="shared" si="14"/>
        <v>0</v>
      </c>
      <c r="J21" s="4">
        <f t="shared" si="15"/>
        <v>0</v>
      </c>
      <c r="K21" s="1"/>
      <c r="L21" s="2"/>
      <c r="M21" s="2"/>
      <c r="N21" s="2">
        <f t="shared" si="12"/>
        <v>0</v>
      </c>
      <c r="O21" s="2"/>
      <c r="P21" s="2"/>
      <c r="Q21" s="2"/>
      <c r="R21" s="6"/>
      <c r="S21" s="5"/>
    </row>
    <row r="22" spans="2:19" x14ac:dyDescent="0.15">
      <c r="B22" s="18" t="s">
        <v>0</v>
      </c>
      <c r="C22" s="10"/>
      <c r="D22" s="19"/>
      <c r="E22" s="20"/>
      <c r="F22" s="20"/>
      <c r="G22" s="20"/>
      <c r="H22" s="21">
        <f>SUM(H18:H21)</f>
        <v>0</v>
      </c>
      <c r="I22" s="22">
        <f>SUM(I18:I21)</f>
        <v>0</v>
      </c>
      <c r="J22" s="23">
        <f>SUM(J18:J21)</f>
        <v>0</v>
      </c>
      <c r="K22" s="10"/>
      <c r="L22" s="24"/>
      <c r="M22" s="20"/>
      <c r="N22" s="20"/>
      <c r="O22" s="20"/>
      <c r="P22" s="20"/>
      <c r="Q22" s="20"/>
      <c r="R22" s="25"/>
      <c r="S22" s="5"/>
    </row>
    <row r="23" spans="2:19" x14ac:dyDescent="0.15">
      <c r="C23" s="1"/>
      <c r="D23" s="28"/>
      <c r="E23" s="2"/>
      <c r="F23" s="2"/>
      <c r="G23" s="2"/>
      <c r="H23" s="2"/>
      <c r="I23" s="2"/>
      <c r="J23" s="2"/>
      <c r="K23" s="1"/>
      <c r="L23" s="30"/>
      <c r="M23" s="2"/>
      <c r="N23" s="2"/>
      <c r="O23" s="2"/>
      <c r="P23" s="2"/>
      <c r="Q23" s="2"/>
      <c r="R23" s="12"/>
      <c r="S23" s="5"/>
    </row>
    <row r="24" spans="2:19" ht="12.75" thickBot="1" x14ac:dyDescent="0.2"/>
    <row r="25" spans="2:19" ht="13.5" thickTop="1" thickBot="1" x14ac:dyDescent="0.2">
      <c r="C25" s="39">
        <v>2024</v>
      </c>
      <c r="F25" s="11"/>
      <c r="K25" s="5"/>
    </row>
    <row r="26" spans="2:19" ht="12.75" thickTop="1" x14ac:dyDescent="0.15">
      <c r="C26" s="33" t="s">
        <v>68</v>
      </c>
      <c r="D26" s="33" t="s">
        <v>64</v>
      </c>
      <c r="E26" s="33" t="s">
        <v>65</v>
      </c>
      <c r="F26" s="33" t="s">
        <v>66</v>
      </c>
      <c r="G26" s="33" t="s">
        <v>67</v>
      </c>
      <c r="K26" s="5"/>
      <c r="M26" s="11"/>
    </row>
    <row r="27" spans="2:19" x14ac:dyDescent="0.15">
      <c r="C27" s="36">
        <v>1</v>
      </c>
      <c r="D27" s="36" t="str">
        <f t="shared" ref="D27:D35" si="16">$C$25&amp;".0"&amp;C27</f>
        <v>2024.01</v>
      </c>
      <c r="E27" s="32">
        <f t="shared" ref="E27:E38" si="17">SUMIF(K$3:K$22,D27&amp;"*",J$3:J$22)</f>
        <v>0</v>
      </c>
      <c r="F27" s="31">
        <f>E27</f>
        <v>0</v>
      </c>
      <c r="G27" s="32">
        <f t="shared" ref="G27:G38" si="18">F27/C27</f>
        <v>0</v>
      </c>
      <c r="K27" s="5"/>
    </row>
    <row r="28" spans="2:19" x14ac:dyDescent="0.15">
      <c r="C28" s="36">
        <v>2</v>
      </c>
      <c r="D28" s="36" t="str">
        <f t="shared" si="16"/>
        <v>2024.02</v>
      </c>
      <c r="E28" s="32">
        <f t="shared" si="17"/>
        <v>0</v>
      </c>
      <c r="F28" s="31">
        <f>E27+E28</f>
        <v>0</v>
      </c>
      <c r="G28" s="32">
        <f t="shared" si="18"/>
        <v>0</v>
      </c>
      <c r="K28" s="5"/>
    </row>
    <row r="29" spans="2:19" x14ac:dyDescent="0.15">
      <c r="C29" s="36">
        <v>3</v>
      </c>
      <c r="D29" s="36" t="str">
        <f t="shared" si="16"/>
        <v>2024.03</v>
      </c>
      <c r="E29" s="32">
        <f t="shared" si="17"/>
        <v>0</v>
      </c>
      <c r="F29" s="31">
        <f t="shared" ref="F29:F38" si="19">F28+E29</f>
        <v>0</v>
      </c>
      <c r="G29" s="32">
        <f t="shared" si="18"/>
        <v>0</v>
      </c>
      <c r="K29" s="5"/>
    </row>
    <row r="30" spans="2:19" x14ac:dyDescent="0.15">
      <c r="C30" s="36">
        <v>4</v>
      </c>
      <c r="D30" s="36" t="str">
        <f t="shared" si="16"/>
        <v>2024.04</v>
      </c>
      <c r="E30" s="32">
        <f t="shared" si="17"/>
        <v>0</v>
      </c>
      <c r="F30" s="31">
        <f>F29+E30</f>
        <v>0</v>
      </c>
      <c r="G30" s="32">
        <f t="shared" si="18"/>
        <v>0</v>
      </c>
      <c r="K30" s="5"/>
    </row>
    <row r="31" spans="2:19" x14ac:dyDescent="0.15">
      <c r="C31" s="36">
        <v>5</v>
      </c>
      <c r="D31" s="36" t="str">
        <f t="shared" si="16"/>
        <v>2024.05</v>
      </c>
      <c r="E31" s="32">
        <f t="shared" si="17"/>
        <v>0</v>
      </c>
      <c r="F31" s="31">
        <f t="shared" si="19"/>
        <v>0</v>
      </c>
      <c r="G31" s="32">
        <f t="shared" si="18"/>
        <v>0</v>
      </c>
      <c r="K31" s="5"/>
    </row>
    <row r="32" spans="2:19" x14ac:dyDescent="0.15">
      <c r="C32" s="36">
        <v>6</v>
      </c>
      <c r="D32" s="36" t="str">
        <f t="shared" si="16"/>
        <v>2024.06</v>
      </c>
      <c r="E32" s="32">
        <f t="shared" si="17"/>
        <v>0</v>
      </c>
      <c r="F32" s="31">
        <f t="shared" si="19"/>
        <v>0</v>
      </c>
      <c r="G32" s="32">
        <f t="shared" si="18"/>
        <v>0</v>
      </c>
      <c r="K32" s="5"/>
    </row>
    <row r="33" spans="3:11" x14ac:dyDescent="0.15">
      <c r="C33" s="36">
        <v>7</v>
      </c>
      <c r="D33" s="36" t="str">
        <f t="shared" si="16"/>
        <v>2024.07</v>
      </c>
      <c r="E33" s="32">
        <f t="shared" si="17"/>
        <v>0</v>
      </c>
      <c r="F33" s="31">
        <f t="shared" si="19"/>
        <v>0</v>
      </c>
      <c r="G33" s="32">
        <f t="shared" si="18"/>
        <v>0</v>
      </c>
      <c r="K33" s="5"/>
    </row>
    <row r="34" spans="3:11" x14ac:dyDescent="0.15">
      <c r="C34" s="36">
        <v>8</v>
      </c>
      <c r="D34" s="36" t="str">
        <f t="shared" si="16"/>
        <v>2024.08</v>
      </c>
      <c r="E34" s="32">
        <f t="shared" si="17"/>
        <v>0</v>
      </c>
      <c r="F34" s="31">
        <f t="shared" si="19"/>
        <v>0</v>
      </c>
      <c r="G34" s="32">
        <f t="shared" si="18"/>
        <v>0</v>
      </c>
      <c r="K34" s="5"/>
    </row>
    <row r="35" spans="3:11" x14ac:dyDescent="0.15">
      <c r="C35" s="36">
        <v>9</v>
      </c>
      <c r="D35" s="36" t="str">
        <f t="shared" si="16"/>
        <v>2024.09</v>
      </c>
      <c r="E35" s="32">
        <f t="shared" si="17"/>
        <v>0</v>
      </c>
      <c r="F35" s="31">
        <f t="shared" si="19"/>
        <v>0</v>
      </c>
      <c r="G35" s="32">
        <f t="shared" si="18"/>
        <v>0</v>
      </c>
      <c r="K35" s="5"/>
    </row>
    <row r="36" spans="3:11" x14ac:dyDescent="0.15">
      <c r="C36" s="36">
        <v>10</v>
      </c>
      <c r="D36" s="36" t="str">
        <f>$C$25&amp;"."&amp;C36</f>
        <v>2024.10</v>
      </c>
      <c r="E36" s="32">
        <f t="shared" si="17"/>
        <v>0</v>
      </c>
      <c r="F36" s="31">
        <f t="shared" si="19"/>
        <v>0</v>
      </c>
      <c r="G36" s="32">
        <f t="shared" si="18"/>
        <v>0</v>
      </c>
      <c r="K36" s="5"/>
    </row>
    <row r="37" spans="3:11" x14ac:dyDescent="0.15">
      <c r="C37" s="36">
        <v>11</v>
      </c>
      <c r="D37" s="36" t="str">
        <f>$C$25&amp;"."&amp;C37</f>
        <v>2024.11</v>
      </c>
      <c r="E37" s="32">
        <f t="shared" si="17"/>
        <v>0</v>
      </c>
      <c r="F37" s="31">
        <f t="shared" si="19"/>
        <v>0</v>
      </c>
      <c r="G37" s="32">
        <f t="shared" si="18"/>
        <v>0</v>
      </c>
      <c r="K37" s="5"/>
    </row>
    <row r="38" spans="3:11" x14ac:dyDescent="0.15">
      <c r="C38" s="36">
        <v>12</v>
      </c>
      <c r="D38" s="36" t="str">
        <f>$C$25&amp;"."&amp;C38</f>
        <v>2024.12</v>
      </c>
      <c r="E38" s="32">
        <f t="shared" si="17"/>
        <v>0</v>
      </c>
      <c r="F38" s="31">
        <f t="shared" si="19"/>
        <v>0</v>
      </c>
      <c r="G38" s="32">
        <f t="shared" si="18"/>
        <v>0</v>
      </c>
      <c r="K38" s="5"/>
    </row>
    <row r="39" spans="3:11" x14ac:dyDescent="0.15">
      <c r="C39" s="33"/>
      <c r="D39" s="34" t="s">
        <v>48</v>
      </c>
      <c r="E39" s="35">
        <f>SUM(E27:E38)</f>
        <v>0</v>
      </c>
      <c r="F39" s="40">
        <f>F38</f>
        <v>0</v>
      </c>
      <c r="G39" s="37">
        <f>G38</f>
        <v>0</v>
      </c>
      <c r="K39" s="5"/>
    </row>
  </sheetData>
  <phoneticPr fontId="2"/>
  <pageMargins left="0.75" right="0.18" top="1" bottom="1" header="0.51200000000000001" footer="0.51200000000000001"/>
  <pageSetup paperSize="9" scale="5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67D2-78EA-4D77-96E7-02F190A53117}">
  <sheetPr>
    <pageSetUpPr fitToPage="1"/>
  </sheetPr>
  <dimension ref="B1:S70"/>
  <sheetViews>
    <sheetView showGridLines="0" topLeftCell="A34" zoomScaleNormal="100" workbookViewId="0">
      <selection activeCell="Q3" sqref="Q3"/>
    </sheetView>
  </sheetViews>
  <sheetFormatPr defaultRowHeight="12" x14ac:dyDescent="0.15"/>
  <cols>
    <col min="1" max="1" width="1.25" style="5" customWidth="1"/>
    <col min="2" max="2" width="15.625" style="5" customWidth="1"/>
    <col min="3" max="3" width="9.25" style="5" bestFit="1" customWidth="1"/>
    <col min="4" max="4" width="7.625" style="5" customWidth="1"/>
    <col min="5" max="5" width="9.5" style="5" customWidth="1"/>
    <col min="6" max="6" width="9.75" style="5" customWidth="1"/>
    <col min="7" max="7" width="8.75" style="5" customWidth="1"/>
    <col min="8" max="8" width="8.375" style="5" bestFit="1" customWidth="1"/>
    <col min="9" max="9" width="8.875" style="5" customWidth="1"/>
    <col min="10" max="10" width="11.5" style="5" customWidth="1"/>
    <col min="11" max="11" width="8.375" style="11" bestFit="1" customWidth="1"/>
    <col min="12" max="12" width="9.125" style="5" customWidth="1"/>
    <col min="13" max="13" width="7.5" style="5" customWidth="1"/>
    <col min="14" max="14" width="8.375" style="5" customWidth="1"/>
    <col min="15" max="15" width="8.875" style="5" customWidth="1"/>
    <col min="16" max="16" width="6.75" style="5" customWidth="1"/>
    <col min="17" max="17" width="6.5" style="5" customWidth="1"/>
    <col min="18" max="18" width="16.75" style="5" customWidth="1"/>
    <col min="19" max="19" width="34.625" style="12" customWidth="1"/>
    <col min="20" max="20" width="27.875" style="5" customWidth="1"/>
    <col min="21" max="16384" width="9" style="5"/>
  </cols>
  <sheetData>
    <row r="1" spans="2:19" x14ac:dyDescent="0.15">
      <c r="B1" s="5" t="s">
        <v>69</v>
      </c>
      <c r="K1" s="5"/>
      <c r="R1" s="12"/>
      <c r="S1" s="5"/>
    </row>
    <row r="2" spans="2:19" x14ac:dyDescent="0.15">
      <c r="K2" s="5"/>
      <c r="R2" s="12"/>
      <c r="S2" s="5"/>
    </row>
    <row r="3" spans="2:19" ht="14.25" customHeight="1" x14ac:dyDescent="0.15">
      <c r="B3" s="13" t="s">
        <v>11</v>
      </c>
      <c r="C3" s="9" t="s">
        <v>12</v>
      </c>
      <c r="D3" s="9" t="s">
        <v>2</v>
      </c>
      <c r="E3" s="9" t="s">
        <v>10</v>
      </c>
      <c r="F3" s="9" t="s">
        <v>3</v>
      </c>
      <c r="G3" s="9" t="s">
        <v>4</v>
      </c>
      <c r="H3" s="9" t="s">
        <v>1</v>
      </c>
      <c r="I3" s="14" t="s">
        <v>8</v>
      </c>
      <c r="J3" s="14" t="s">
        <v>6</v>
      </c>
      <c r="K3" s="14" t="s">
        <v>13</v>
      </c>
      <c r="L3" s="14" t="s">
        <v>2</v>
      </c>
      <c r="M3" s="14" t="s">
        <v>9</v>
      </c>
      <c r="N3" s="14" t="s">
        <v>5</v>
      </c>
      <c r="O3" s="14" t="s">
        <v>3</v>
      </c>
      <c r="P3" s="14" t="s">
        <v>4</v>
      </c>
      <c r="Q3" s="14" t="s">
        <v>75</v>
      </c>
      <c r="R3" s="15" t="s">
        <v>7</v>
      </c>
      <c r="S3" s="5"/>
    </row>
    <row r="4" spans="2:19" x14ac:dyDescent="0.15">
      <c r="B4" s="16" t="s">
        <v>15</v>
      </c>
      <c r="C4" s="1" t="s">
        <v>17</v>
      </c>
      <c r="D4" s="2">
        <v>100</v>
      </c>
      <c r="E4" s="2">
        <v>1798</v>
      </c>
      <c r="F4" s="2"/>
      <c r="G4" s="2"/>
      <c r="H4" s="3">
        <f>(E4*D4+F4+G4)</f>
        <v>179800</v>
      </c>
      <c r="I4" s="8">
        <f>N4-O4-P4-Q4</f>
        <v>253100</v>
      </c>
      <c r="J4" s="4">
        <f>I4-H4</f>
        <v>73300</v>
      </c>
      <c r="K4" s="1" t="s">
        <v>37</v>
      </c>
      <c r="L4" s="2">
        <v>100</v>
      </c>
      <c r="M4" s="7">
        <v>2531</v>
      </c>
      <c r="N4" s="2">
        <f t="shared" ref="N4" si="0">L4*M4</f>
        <v>253100</v>
      </c>
      <c r="O4" s="2"/>
      <c r="P4" s="2"/>
      <c r="Q4" s="2"/>
      <c r="R4" s="6" t="s">
        <v>70</v>
      </c>
      <c r="S4" s="5"/>
    </row>
    <row r="5" spans="2:19" x14ac:dyDescent="0.15">
      <c r="B5" s="17" t="s">
        <v>16</v>
      </c>
      <c r="C5" s="1" t="s">
        <v>35</v>
      </c>
      <c r="D5" s="2">
        <v>100</v>
      </c>
      <c r="E5" s="2">
        <v>2450</v>
      </c>
      <c r="F5" s="2"/>
      <c r="G5" s="2"/>
      <c r="H5" s="3">
        <f>(E5*D5+F5+G5)</f>
        <v>245000</v>
      </c>
      <c r="I5" s="8">
        <f>N5-O5-P5-Q5</f>
        <v>292160</v>
      </c>
      <c r="J5" s="4">
        <f>I5-H5</f>
        <v>47160</v>
      </c>
      <c r="K5" s="1" t="s">
        <v>47</v>
      </c>
      <c r="L5" s="2">
        <v>100</v>
      </c>
      <c r="M5" s="7">
        <v>2921.6</v>
      </c>
      <c r="N5" s="2">
        <f>L5*M5</f>
        <v>292160</v>
      </c>
      <c r="O5" s="2"/>
      <c r="P5" s="2"/>
      <c r="Q5" s="2"/>
      <c r="R5" s="6"/>
      <c r="S5" s="5"/>
    </row>
    <row r="6" spans="2:19" x14ac:dyDescent="0.15">
      <c r="B6" s="17"/>
      <c r="C6" s="1" t="s">
        <v>51</v>
      </c>
      <c r="D6" s="2">
        <v>100</v>
      </c>
      <c r="E6" s="7">
        <v>3028.9</v>
      </c>
      <c r="F6" s="2"/>
      <c r="G6" s="2"/>
      <c r="H6" s="3">
        <f>(E6*D6+F6+G6)</f>
        <v>302890</v>
      </c>
      <c r="I6" s="8">
        <f>N6-O6-P6-Q6</f>
        <v>0</v>
      </c>
      <c r="J6" s="4">
        <f>I6-H6</f>
        <v>-302890</v>
      </c>
      <c r="K6" s="1"/>
      <c r="L6" s="2"/>
      <c r="M6" s="7"/>
      <c r="N6" s="2"/>
      <c r="O6" s="2"/>
      <c r="P6" s="2"/>
      <c r="Q6" s="2"/>
      <c r="R6" s="6"/>
      <c r="S6" s="5"/>
    </row>
    <row r="7" spans="2:19" x14ac:dyDescent="0.15">
      <c r="B7" s="16"/>
      <c r="C7" s="1"/>
      <c r="D7" s="2"/>
      <c r="E7" s="2"/>
      <c r="F7" s="2"/>
      <c r="G7" s="2"/>
      <c r="H7" s="3"/>
      <c r="I7" s="8"/>
      <c r="J7" s="4"/>
      <c r="K7" s="1"/>
      <c r="L7" s="2"/>
      <c r="M7" s="2"/>
      <c r="N7" s="2"/>
      <c r="O7" s="2"/>
      <c r="P7" s="2"/>
      <c r="Q7" s="2"/>
      <c r="R7" s="6"/>
      <c r="S7" s="5"/>
    </row>
    <row r="8" spans="2:19" x14ac:dyDescent="0.15">
      <c r="B8" s="18" t="s">
        <v>0</v>
      </c>
      <c r="C8" s="10"/>
      <c r="D8" s="19"/>
      <c r="E8" s="20"/>
      <c r="F8" s="20"/>
      <c r="G8" s="20"/>
      <c r="H8" s="21">
        <f>SUM(H4:H7)</f>
        <v>727690</v>
      </c>
      <c r="I8" s="22">
        <f>SUM(I4:I7)</f>
        <v>545260</v>
      </c>
      <c r="J8" s="23">
        <f>SUM(J4:J7)</f>
        <v>-182430</v>
      </c>
      <c r="K8" s="10"/>
      <c r="L8" s="24"/>
      <c r="M8" s="20"/>
      <c r="N8" s="20"/>
      <c r="O8" s="20"/>
      <c r="P8" s="20"/>
      <c r="Q8" s="20"/>
      <c r="R8" s="25"/>
      <c r="S8" s="5"/>
    </row>
    <row r="9" spans="2:19" x14ac:dyDescent="0.15">
      <c r="K9" s="5"/>
      <c r="R9" s="12"/>
      <c r="S9" s="5"/>
    </row>
    <row r="10" spans="2:19" ht="14.25" customHeight="1" x14ac:dyDescent="0.15">
      <c r="B10" s="13" t="s">
        <v>11</v>
      </c>
      <c r="C10" s="9" t="s">
        <v>12</v>
      </c>
      <c r="D10" s="9" t="s">
        <v>2</v>
      </c>
      <c r="E10" s="9" t="s">
        <v>10</v>
      </c>
      <c r="F10" s="9" t="s">
        <v>3</v>
      </c>
      <c r="G10" s="9" t="s">
        <v>4</v>
      </c>
      <c r="H10" s="9" t="s">
        <v>1</v>
      </c>
      <c r="I10" s="14" t="s">
        <v>8</v>
      </c>
      <c r="J10" s="14" t="s">
        <v>6</v>
      </c>
      <c r="K10" s="14" t="s">
        <v>13</v>
      </c>
      <c r="L10" s="14" t="s">
        <v>2</v>
      </c>
      <c r="M10" s="14" t="s">
        <v>9</v>
      </c>
      <c r="N10" s="14" t="s">
        <v>5</v>
      </c>
      <c r="O10" s="14" t="s">
        <v>3</v>
      </c>
      <c r="P10" s="14" t="s">
        <v>4</v>
      </c>
      <c r="Q10" s="14" t="s">
        <v>75</v>
      </c>
      <c r="R10" s="15" t="s">
        <v>7</v>
      </c>
      <c r="S10" s="5"/>
    </row>
    <row r="11" spans="2:19" x14ac:dyDescent="0.15">
      <c r="B11" s="16" t="s">
        <v>18</v>
      </c>
      <c r="C11" s="1" t="s">
        <v>20</v>
      </c>
      <c r="D11" s="2">
        <v>300</v>
      </c>
      <c r="E11" s="2">
        <v>649</v>
      </c>
      <c r="F11" s="2">
        <v>147</v>
      </c>
      <c r="G11" s="2">
        <f>ROUNDDOWN(F11*8%,0)</f>
        <v>11</v>
      </c>
      <c r="H11" s="3">
        <f t="shared" ref="H11:H13" si="1">(E11*D11+F11+G11)</f>
        <v>194858</v>
      </c>
      <c r="I11" s="8">
        <f t="shared" ref="I11:I15" si="2">N11-O11-P11-Q11</f>
        <v>213600</v>
      </c>
      <c r="J11" s="4">
        <f t="shared" ref="J11:J13" si="3">I11-H11</f>
        <v>18742</v>
      </c>
      <c r="K11" s="1" t="s">
        <v>26</v>
      </c>
      <c r="L11" s="2">
        <v>300</v>
      </c>
      <c r="M11" s="2">
        <v>712</v>
      </c>
      <c r="N11" s="2">
        <f t="shared" ref="N11:N12" si="4">L11*M11</f>
        <v>213600</v>
      </c>
      <c r="O11" s="2">
        <v>0</v>
      </c>
      <c r="P11" s="2">
        <f t="shared" ref="P11:P12" si="5">ROUNDDOWN(O11*10%,0)</f>
        <v>0</v>
      </c>
      <c r="Q11" s="2"/>
      <c r="R11" s="6"/>
      <c r="S11" s="5"/>
    </row>
    <row r="12" spans="2:19" x14ac:dyDescent="0.15">
      <c r="B12" s="17" t="s">
        <v>19</v>
      </c>
      <c r="C12" s="1" t="s">
        <v>21</v>
      </c>
      <c r="D12" s="2">
        <v>300</v>
      </c>
      <c r="E12" s="2">
        <v>615</v>
      </c>
      <c r="F12" s="2">
        <v>147</v>
      </c>
      <c r="G12" s="2">
        <f>ROUNDDOWN(F12*8%,0)</f>
        <v>11</v>
      </c>
      <c r="H12" s="3">
        <f t="shared" si="1"/>
        <v>184658</v>
      </c>
      <c r="I12" s="8">
        <f t="shared" si="2"/>
        <v>213600</v>
      </c>
      <c r="J12" s="4">
        <f t="shared" si="3"/>
        <v>28942</v>
      </c>
      <c r="K12" s="1" t="s">
        <v>25</v>
      </c>
      <c r="L12" s="2">
        <v>300</v>
      </c>
      <c r="M12" s="2">
        <v>712</v>
      </c>
      <c r="N12" s="2">
        <f t="shared" si="4"/>
        <v>213600</v>
      </c>
      <c r="O12" s="2">
        <v>0</v>
      </c>
      <c r="P12" s="2">
        <f t="shared" si="5"/>
        <v>0</v>
      </c>
      <c r="Q12" s="2"/>
      <c r="R12" s="6"/>
      <c r="S12" s="5"/>
    </row>
    <row r="13" spans="2:19" x14ac:dyDescent="0.15">
      <c r="B13" s="17"/>
      <c r="C13" s="1" t="s">
        <v>33</v>
      </c>
      <c r="D13" s="2">
        <v>600</v>
      </c>
      <c r="E13" s="2">
        <v>695</v>
      </c>
      <c r="F13" s="2"/>
      <c r="G13" s="2"/>
      <c r="H13" s="3">
        <f t="shared" si="1"/>
        <v>417000</v>
      </c>
      <c r="I13" s="8">
        <f t="shared" si="2"/>
        <v>500880</v>
      </c>
      <c r="J13" s="4">
        <f t="shared" si="3"/>
        <v>83880</v>
      </c>
      <c r="K13" s="1" t="s">
        <v>36</v>
      </c>
      <c r="L13" s="2">
        <v>600</v>
      </c>
      <c r="M13" s="7">
        <v>834.8</v>
      </c>
      <c r="N13" s="2">
        <f t="shared" ref="N13" si="6">L13*M13</f>
        <v>500880</v>
      </c>
      <c r="O13" s="2">
        <v>0</v>
      </c>
      <c r="P13" s="2">
        <f t="shared" ref="P13" si="7">ROUNDDOWN(O13*10%,0)</f>
        <v>0</v>
      </c>
      <c r="Q13" s="2"/>
      <c r="R13" s="6"/>
      <c r="S13" s="5"/>
    </row>
    <row r="14" spans="2:19" x14ac:dyDescent="0.15">
      <c r="B14" s="17"/>
      <c r="C14" s="1" t="s">
        <v>41</v>
      </c>
      <c r="D14" s="2">
        <v>500</v>
      </c>
      <c r="E14" s="7">
        <v>858.9</v>
      </c>
      <c r="F14" s="2"/>
      <c r="G14" s="2"/>
      <c r="H14" s="3">
        <f t="shared" ref="H14" si="8">(E14*D14+F14+G14)</f>
        <v>429450</v>
      </c>
      <c r="I14" s="8">
        <f t="shared" si="2"/>
        <v>431300</v>
      </c>
      <c r="J14" s="4">
        <f>I14-H14</f>
        <v>1850</v>
      </c>
      <c r="K14" s="1" t="s">
        <v>40</v>
      </c>
      <c r="L14" s="2">
        <v>500</v>
      </c>
      <c r="M14" s="7">
        <v>862.6</v>
      </c>
      <c r="N14" s="2">
        <f t="shared" ref="N14" si="9">L14*M14</f>
        <v>431300</v>
      </c>
      <c r="O14" s="2">
        <v>0</v>
      </c>
      <c r="P14" s="2">
        <f t="shared" ref="P14" si="10">ROUNDDOWN(O14*10%,0)</f>
        <v>0</v>
      </c>
      <c r="Q14" s="2"/>
      <c r="R14" s="6"/>
      <c r="S14" s="5"/>
    </row>
    <row r="15" spans="2:19" x14ac:dyDescent="0.15">
      <c r="B15" s="17"/>
      <c r="C15" s="1" t="s">
        <v>42</v>
      </c>
      <c r="D15" s="2">
        <v>500</v>
      </c>
      <c r="E15" s="7">
        <v>847.4</v>
      </c>
      <c r="F15" s="2"/>
      <c r="G15" s="2"/>
      <c r="H15" s="3">
        <f t="shared" ref="H15" si="11">(E15*D15+F15+G15)</f>
        <v>423700</v>
      </c>
      <c r="I15" s="8">
        <f t="shared" si="2"/>
        <v>548000</v>
      </c>
      <c r="J15" s="4">
        <f>I15-H15</f>
        <v>124300</v>
      </c>
      <c r="K15" s="1" t="s">
        <v>45</v>
      </c>
      <c r="L15" s="2">
        <v>500</v>
      </c>
      <c r="M15" s="7">
        <v>1096</v>
      </c>
      <c r="N15" s="2">
        <f t="shared" ref="N15" si="12">L15*M15</f>
        <v>548000</v>
      </c>
      <c r="O15" s="2">
        <v>0</v>
      </c>
      <c r="P15" s="2">
        <f t="shared" ref="P15" si="13">ROUNDDOWN(O15*10%,0)</f>
        <v>0</v>
      </c>
      <c r="Q15" s="2"/>
      <c r="R15" s="6"/>
      <c r="S15" s="5"/>
    </row>
    <row r="16" spans="2:19" x14ac:dyDescent="0.15">
      <c r="B16" s="17"/>
      <c r="C16" s="1"/>
      <c r="D16" s="2"/>
      <c r="E16" s="2"/>
      <c r="F16" s="2"/>
      <c r="G16" s="2"/>
      <c r="H16" s="3"/>
      <c r="I16" s="8"/>
      <c r="J16" s="4"/>
      <c r="K16" s="1"/>
      <c r="L16" s="2"/>
      <c r="M16" s="7"/>
      <c r="N16" s="2"/>
      <c r="O16" s="2"/>
      <c r="P16" s="2"/>
      <c r="Q16" s="2"/>
      <c r="R16" s="6"/>
      <c r="S16" s="5"/>
    </row>
    <row r="17" spans="2:19" x14ac:dyDescent="0.15">
      <c r="B17" s="16"/>
      <c r="C17" s="1"/>
      <c r="D17" s="2"/>
      <c r="E17" s="2"/>
      <c r="F17" s="2"/>
      <c r="G17" s="2"/>
      <c r="H17" s="3"/>
      <c r="I17" s="8"/>
      <c r="J17" s="4"/>
      <c r="K17" s="1"/>
      <c r="L17" s="2"/>
      <c r="M17" s="2"/>
      <c r="N17" s="2"/>
      <c r="O17" s="2"/>
      <c r="P17" s="2"/>
      <c r="Q17" s="2"/>
      <c r="R17" s="6"/>
      <c r="S17" s="5"/>
    </row>
    <row r="18" spans="2:19" x14ac:dyDescent="0.15">
      <c r="B18" s="18" t="s">
        <v>0</v>
      </c>
      <c r="C18" s="10"/>
      <c r="D18" s="19"/>
      <c r="E18" s="20"/>
      <c r="F18" s="20"/>
      <c r="G18" s="20"/>
      <c r="H18" s="21">
        <f>SUM(H11:H17)</f>
        <v>1649666</v>
      </c>
      <c r="I18" s="22">
        <f>SUM(I11:I17)</f>
        <v>1907380</v>
      </c>
      <c r="J18" s="23">
        <f>SUM(J11:J17)</f>
        <v>257714</v>
      </c>
      <c r="K18" s="10"/>
      <c r="L18" s="24"/>
      <c r="M18" s="20"/>
      <c r="N18" s="20"/>
      <c r="O18" s="20"/>
      <c r="P18" s="20"/>
      <c r="Q18" s="20"/>
      <c r="R18" s="25"/>
      <c r="S18" s="5"/>
    </row>
    <row r="19" spans="2:19" x14ac:dyDescent="0.15">
      <c r="K19" s="5"/>
      <c r="R19" s="12"/>
      <c r="S19" s="5"/>
    </row>
    <row r="20" spans="2:19" ht="14.25" customHeight="1" x14ac:dyDescent="0.15">
      <c r="B20" s="13" t="s">
        <v>11</v>
      </c>
      <c r="C20" s="9" t="s">
        <v>12</v>
      </c>
      <c r="D20" s="9" t="s">
        <v>2</v>
      </c>
      <c r="E20" s="9" t="s">
        <v>10</v>
      </c>
      <c r="F20" s="9" t="s">
        <v>3</v>
      </c>
      <c r="G20" s="9" t="s">
        <v>4</v>
      </c>
      <c r="H20" s="9" t="s">
        <v>1</v>
      </c>
      <c r="I20" s="14" t="s">
        <v>8</v>
      </c>
      <c r="J20" s="14" t="s">
        <v>6</v>
      </c>
      <c r="K20" s="14" t="s">
        <v>13</v>
      </c>
      <c r="L20" s="14" t="s">
        <v>2</v>
      </c>
      <c r="M20" s="14" t="s">
        <v>9</v>
      </c>
      <c r="N20" s="14" t="s">
        <v>5</v>
      </c>
      <c r="O20" s="14" t="s">
        <v>3</v>
      </c>
      <c r="P20" s="14" t="s">
        <v>4</v>
      </c>
      <c r="Q20" s="14" t="s">
        <v>75</v>
      </c>
      <c r="R20" s="15" t="s">
        <v>7</v>
      </c>
      <c r="S20" s="5"/>
    </row>
    <row r="21" spans="2:19" x14ac:dyDescent="0.15">
      <c r="B21" s="16" t="s">
        <v>22</v>
      </c>
      <c r="C21" s="1" t="s">
        <v>24</v>
      </c>
      <c r="D21" s="2">
        <v>100</v>
      </c>
      <c r="E21" s="2">
        <v>2368</v>
      </c>
      <c r="F21" s="2">
        <v>250</v>
      </c>
      <c r="G21" s="2">
        <f>ROUNDDOWN(F21*8%,0)</f>
        <v>20</v>
      </c>
      <c r="H21" s="3">
        <f t="shared" ref="H21:H24" si="14">(E21*D21+F21+G21)</f>
        <v>237070</v>
      </c>
      <c r="I21" s="8">
        <f t="shared" ref="I21:I26" si="15">N21-O21-P21-Q21</f>
        <v>266900</v>
      </c>
      <c r="J21" s="4">
        <f t="shared" ref="J21:J24" si="16">I21-H21</f>
        <v>29830</v>
      </c>
      <c r="K21" s="1" t="s">
        <v>38</v>
      </c>
      <c r="L21" s="2">
        <v>100</v>
      </c>
      <c r="M21" s="7">
        <v>2669</v>
      </c>
      <c r="N21" s="2">
        <f t="shared" ref="N21:N22" si="17">L21*M21</f>
        <v>266900</v>
      </c>
      <c r="O21" s="2"/>
      <c r="P21" s="2"/>
      <c r="Q21" s="2"/>
      <c r="R21" s="6"/>
      <c r="S21" s="5"/>
    </row>
    <row r="22" spans="2:19" x14ac:dyDescent="0.15">
      <c r="B22" s="17" t="s">
        <v>23</v>
      </c>
      <c r="C22" s="1" t="s">
        <v>33</v>
      </c>
      <c r="D22" s="2">
        <v>100</v>
      </c>
      <c r="E22" s="2">
        <v>2907</v>
      </c>
      <c r="F22" s="2"/>
      <c r="G22" s="2"/>
      <c r="H22" s="3">
        <f t="shared" si="14"/>
        <v>290700</v>
      </c>
      <c r="I22" s="8">
        <f t="shared" si="15"/>
        <v>298900</v>
      </c>
      <c r="J22" s="4">
        <f t="shared" si="16"/>
        <v>8200</v>
      </c>
      <c r="K22" s="1" t="s">
        <v>44</v>
      </c>
      <c r="L22" s="2">
        <v>100</v>
      </c>
      <c r="M22" s="7">
        <v>2989</v>
      </c>
      <c r="N22" s="2">
        <f t="shared" si="17"/>
        <v>298900</v>
      </c>
      <c r="O22" s="2"/>
      <c r="P22" s="2"/>
      <c r="Q22" s="2"/>
      <c r="R22" s="6"/>
      <c r="S22" s="5"/>
    </row>
    <row r="23" spans="2:19" x14ac:dyDescent="0.15">
      <c r="B23" s="17"/>
      <c r="C23" s="1" t="s">
        <v>34</v>
      </c>
      <c r="D23" s="2">
        <v>100</v>
      </c>
      <c r="E23" s="2">
        <v>2601</v>
      </c>
      <c r="F23" s="2"/>
      <c r="G23" s="2"/>
      <c r="H23" s="3">
        <f t="shared" si="14"/>
        <v>260100</v>
      </c>
      <c r="I23" s="8">
        <f t="shared" si="15"/>
        <v>302910</v>
      </c>
      <c r="J23" s="4">
        <f t="shared" si="16"/>
        <v>42810</v>
      </c>
      <c r="K23" s="1" t="s">
        <v>47</v>
      </c>
      <c r="L23" s="2">
        <v>100</v>
      </c>
      <c r="M23" s="7">
        <v>3029.1</v>
      </c>
      <c r="N23" s="2">
        <f t="shared" ref="N23" si="18">L23*M23</f>
        <v>302910</v>
      </c>
      <c r="O23" s="2"/>
      <c r="P23" s="2"/>
      <c r="Q23" s="2"/>
      <c r="R23" s="6"/>
      <c r="S23" s="5"/>
    </row>
    <row r="24" spans="2:19" x14ac:dyDescent="0.15">
      <c r="B24" s="17"/>
      <c r="C24" s="1" t="s">
        <v>39</v>
      </c>
      <c r="D24" s="2">
        <v>100</v>
      </c>
      <c r="E24" s="2">
        <v>2563</v>
      </c>
      <c r="F24" s="2"/>
      <c r="G24" s="2"/>
      <c r="H24" s="3">
        <f t="shared" si="14"/>
        <v>256300</v>
      </c>
      <c r="I24" s="8">
        <f t="shared" si="15"/>
        <v>302400</v>
      </c>
      <c r="J24" s="4">
        <f t="shared" si="16"/>
        <v>46100</v>
      </c>
      <c r="K24" s="1" t="s">
        <v>47</v>
      </c>
      <c r="L24" s="2">
        <v>100</v>
      </c>
      <c r="M24" s="7">
        <v>3024</v>
      </c>
      <c r="N24" s="2">
        <f>L24*M24</f>
        <v>302400</v>
      </c>
      <c r="O24" s="2"/>
      <c r="P24" s="2"/>
      <c r="Q24" s="2"/>
      <c r="R24" s="6"/>
      <c r="S24" s="5"/>
    </row>
    <row r="25" spans="2:19" x14ac:dyDescent="0.15">
      <c r="B25" s="17"/>
      <c r="C25" s="1" t="s">
        <v>53</v>
      </c>
      <c r="D25" s="2">
        <v>200</v>
      </c>
      <c r="E25" s="2">
        <v>3179</v>
      </c>
      <c r="F25" s="2"/>
      <c r="G25" s="2"/>
      <c r="H25" s="3">
        <f t="shared" ref="H25:H26" si="19">(E25*D25+F25+G25)</f>
        <v>635800</v>
      </c>
      <c r="I25" s="8">
        <f t="shared" si="15"/>
        <v>640200</v>
      </c>
      <c r="J25" s="4">
        <f t="shared" ref="J25" si="20">I25-H25</f>
        <v>4400</v>
      </c>
      <c r="K25" s="1" t="s">
        <v>58</v>
      </c>
      <c r="L25" s="2">
        <v>200</v>
      </c>
      <c r="M25" s="7">
        <v>3201</v>
      </c>
      <c r="N25" s="2">
        <f t="shared" ref="N25" si="21">L25*M25</f>
        <v>640200</v>
      </c>
      <c r="O25" s="2"/>
      <c r="P25" s="2"/>
      <c r="Q25" s="2"/>
      <c r="R25" s="6"/>
      <c r="S25" s="5"/>
    </row>
    <row r="26" spans="2:19" x14ac:dyDescent="0.15">
      <c r="B26" s="17"/>
      <c r="C26" s="1" t="s">
        <v>59</v>
      </c>
      <c r="D26" s="2">
        <v>200</v>
      </c>
      <c r="E26" s="7">
        <v>3145</v>
      </c>
      <c r="F26" s="2"/>
      <c r="G26" s="2"/>
      <c r="H26" s="3">
        <f t="shared" si="19"/>
        <v>629000</v>
      </c>
      <c r="I26" s="8">
        <f t="shared" si="15"/>
        <v>0</v>
      </c>
      <c r="J26" s="4">
        <f>I26-H26</f>
        <v>-629000</v>
      </c>
      <c r="K26" s="1"/>
      <c r="L26" s="2"/>
      <c r="M26" s="7"/>
      <c r="N26" s="2"/>
      <c r="O26" s="2"/>
      <c r="P26" s="2"/>
      <c r="Q26" s="2"/>
      <c r="R26" s="6"/>
      <c r="S26" s="5"/>
    </row>
    <row r="27" spans="2:19" x14ac:dyDescent="0.15">
      <c r="B27" s="17"/>
      <c r="C27" s="1"/>
      <c r="D27" s="2"/>
      <c r="E27" s="2"/>
      <c r="F27" s="2"/>
      <c r="G27" s="2"/>
      <c r="H27" s="3"/>
      <c r="I27" s="8"/>
      <c r="J27" s="4"/>
      <c r="K27" s="1"/>
      <c r="L27" s="2"/>
      <c r="M27" s="7"/>
      <c r="N27" s="2"/>
      <c r="O27" s="2"/>
      <c r="P27" s="2"/>
      <c r="Q27" s="2"/>
      <c r="R27" s="6"/>
      <c r="S27" s="5"/>
    </row>
    <row r="28" spans="2:19" x14ac:dyDescent="0.15">
      <c r="B28" s="16"/>
      <c r="C28" s="1"/>
      <c r="D28" s="2"/>
      <c r="E28" s="2"/>
      <c r="F28" s="2"/>
      <c r="G28" s="2"/>
      <c r="H28" s="3"/>
      <c r="I28" s="8"/>
      <c r="J28" s="4"/>
      <c r="K28" s="1"/>
      <c r="L28" s="2"/>
      <c r="M28" s="2"/>
      <c r="N28" s="2"/>
      <c r="O28" s="2"/>
      <c r="P28" s="2"/>
      <c r="Q28" s="2"/>
      <c r="R28" s="6"/>
      <c r="S28" s="5"/>
    </row>
    <row r="29" spans="2:19" x14ac:dyDescent="0.15">
      <c r="B29" s="18" t="s">
        <v>0</v>
      </c>
      <c r="C29" s="10"/>
      <c r="D29" s="19"/>
      <c r="E29" s="20"/>
      <c r="F29" s="20"/>
      <c r="G29" s="20"/>
      <c r="H29" s="21">
        <f>SUM(H21:H28)</f>
        <v>2308970</v>
      </c>
      <c r="I29" s="22">
        <f>SUM(I21:I28)</f>
        <v>1811310</v>
      </c>
      <c r="J29" s="23">
        <f>SUM(J21:J28)</f>
        <v>-497660</v>
      </c>
      <c r="K29" s="10"/>
      <c r="L29" s="24"/>
      <c r="M29" s="20"/>
      <c r="N29" s="20"/>
      <c r="O29" s="20"/>
      <c r="P29" s="20"/>
      <c r="Q29" s="20"/>
      <c r="R29" s="25"/>
      <c r="S29" s="5"/>
    </row>
    <row r="30" spans="2:19" x14ac:dyDescent="0.15">
      <c r="C30" s="1"/>
      <c r="D30" s="28"/>
      <c r="E30" s="2"/>
      <c r="F30" s="2"/>
      <c r="G30" s="2"/>
      <c r="H30" s="2"/>
      <c r="I30" s="2"/>
      <c r="J30" s="2"/>
      <c r="K30" s="1"/>
      <c r="L30" s="30"/>
      <c r="M30" s="2"/>
      <c r="N30" s="2"/>
      <c r="O30" s="2"/>
      <c r="P30" s="2"/>
      <c r="Q30" s="2"/>
      <c r="R30" s="12"/>
      <c r="S30" s="5"/>
    </row>
    <row r="31" spans="2:19" ht="14.25" customHeight="1" x14ac:dyDescent="0.15">
      <c r="B31" s="13" t="s">
        <v>11</v>
      </c>
      <c r="C31" s="9" t="s">
        <v>12</v>
      </c>
      <c r="D31" s="9" t="s">
        <v>2</v>
      </c>
      <c r="E31" s="9" t="s">
        <v>10</v>
      </c>
      <c r="F31" s="9" t="s">
        <v>3</v>
      </c>
      <c r="G31" s="9" t="s">
        <v>4</v>
      </c>
      <c r="H31" s="9" t="s">
        <v>1</v>
      </c>
      <c r="I31" s="14" t="s">
        <v>8</v>
      </c>
      <c r="J31" s="14" t="s">
        <v>6</v>
      </c>
      <c r="K31" s="14" t="s">
        <v>13</v>
      </c>
      <c r="L31" s="14" t="s">
        <v>2</v>
      </c>
      <c r="M31" s="14" t="s">
        <v>9</v>
      </c>
      <c r="N31" s="14" t="s">
        <v>5</v>
      </c>
      <c r="O31" s="14" t="s">
        <v>3</v>
      </c>
      <c r="P31" s="14" t="s">
        <v>4</v>
      </c>
      <c r="Q31" s="14" t="s">
        <v>75</v>
      </c>
      <c r="R31" s="15" t="s">
        <v>7</v>
      </c>
      <c r="S31" s="5"/>
    </row>
    <row r="32" spans="2:19" x14ac:dyDescent="0.15">
      <c r="B32" s="16" t="s">
        <v>31</v>
      </c>
      <c r="C32" s="1" t="s">
        <v>27</v>
      </c>
      <c r="D32" s="2">
        <v>200</v>
      </c>
      <c r="E32" s="7">
        <v>1979</v>
      </c>
      <c r="F32" s="2"/>
      <c r="G32" s="2"/>
      <c r="H32" s="3">
        <f t="shared" ref="H32:H35" si="22">(E32*D32+F32+G32)</f>
        <v>395800</v>
      </c>
      <c r="I32" s="8">
        <f t="shared" ref="I32:I35" si="23">N32-O32-P32-Q32</f>
        <v>405800</v>
      </c>
      <c r="J32" s="4">
        <f t="shared" ref="J32:J35" si="24">I32-H32</f>
        <v>10000</v>
      </c>
      <c r="K32" s="1" t="s">
        <v>29</v>
      </c>
      <c r="L32" s="2">
        <v>200</v>
      </c>
      <c r="M32" s="2">
        <v>2029</v>
      </c>
      <c r="N32" s="2">
        <f t="shared" ref="N32:N33" si="25">L32*M32</f>
        <v>405800</v>
      </c>
      <c r="O32" s="2"/>
      <c r="P32" s="2"/>
      <c r="Q32" s="2"/>
      <c r="R32" s="6"/>
      <c r="S32" s="5"/>
    </row>
    <row r="33" spans="2:19" x14ac:dyDescent="0.15">
      <c r="B33" s="17" t="s">
        <v>28</v>
      </c>
      <c r="C33" s="1" t="s">
        <v>30</v>
      </c>
      <c r="D33" s="2">
        <v>100</v>
      </c>
      <c r="E33" s="7">
        <v>2020</v>
      </c>
      <c r="F33" s="2"/>
      <c r="G33" s="2"/>
      <c r="H33" s="3">
        <f t="shared" si="22"/>
        <v>202000</v>
      </c>
      <c r="I33" s="8">
        <f t="shared" si="23"/>
        <v>217000</v>
      </c>
      <c r="J33" s="4">
        <f t="shared" si="24"/>
        <v>15000</v>
      </c>
      <c r="K33" s="1" t="s">
        <v>32</v>
      </c>
      <c r="L33" s="2">
        <v>100</v>
      </c>
      <c r="M33" s="2">
        <v>2170</v>
      </c>
      <c r="N33" s="2">
        <f t="shared" si="25"/>
        <v>217000</v>
      </c>
      <c r="O33" s="2"/>
      <c r="P33" s="2"/>
      <c r="Q33" s="2"/>
      <c r="R33" s="6"/>
      <c r="S33" s="5"/>
    </row>
    <row r="34" spans="2:19" x14ac:dyDescent="0.15">
      <c r="B34" s="17"/>
      <c r="C34" s="1" t="s">
        <v>43</v>
      </c>
      <c r="D34" s="2">
        <v>200</v>
      </c>
      <c r="E34" s="7">
        <v>2918</v>
      </c>
      <c r="F34" s="2"/>
      <c r="G34" s="2"/>
      <c r="H34" s="3">
        <f t="shared" si="22"/>
        <v>583600</v>
      </c>
      <c r="I34" s="8">
        <f t="shared" si="23"/>
        <v>671200</v>
      </c>
      <c r="J34" s="26">
        <f t="shared" si="24"/>
        <v>87600</v>
      </c>
      <c r="K34" s="1" t="s">
        <v>46</v>
      </c>
      <c r="L34" s="2">
        <v>200</v>
      </c>
      <c r="M34" s="2">
        <v>3356</v>
      </c>
      <c r="N34" s="2">
        <f t="shared" ref="N34" si="26">L34*M34</f>
        <v>671200</v>
      </c>
      <c r="O34" s="2"/>
      <c r="P34" s="2"/>
      <c r="Q34" s="2"/>
      <c r="R34" s="6"/>
      <c r="S34" s="5"/>
    </row>
    <row r="35" spans="2:19" x14ac:dyDescent="0.15">
      <c r="B35" s="17"/>
      <c r="C35" s="1" t="s">
        <v>52</v>
      </c>
      <c r="D35" s="2">
        <v>200</v>
      </c>
      <c r="E35" s="7">
        <v>3270</v>
      </c>
      <c r="F35" s="2"/>
      <c r="G35" s="2"/>
      <c r="H35" s="3">
        <f t="shared" si="22"/>
        <v>654000</v>
      </c>
      <c r="I35" s="8">
        <f t="shared" si="23"/>
        <v>655200</v>
      </c>
      <c r="J35" s="26">
        <f t="shared" si="24"/>
        <v>1200</v>
      </c>
      <c r="K35" s="1" t="s">
        <v>57</v>
      </c>
      <c r="L35" s="2">
        <v>200</v>
      </c>
      <c r="M35" s="2">
        <v>3276</v>
      </c>
      <c r="N35" s="2">
        <f t="shared" ref="N35" si="27">L35*M35</f>
        <v>655200</v>
      </c>
      <c r="O35" s="2"/>
      <c r="P35" s="2"/>
      <c r="Q35" s="2"/>
      <c r="R35" s="6"/>
      <c r="S35" s="5"/>
    </row>
    <row r="36" spans="2:19" x14ac:dyDescent="0.15">
      <c r="B36" s="17"/>
      <c r="C36" s="1"/>
      <c r="D36" s="2"/>
      <c r="E36" s="7"/>
      <c r="F36" s="2"/>
      <c r="G36" s="2"/>
      <c r="H36" s="3"/>
      <c r="I36" s="8"/>
      <c r="J36" s="4"/>
      <c r="K36" s="1"/>
      <c r="L36" s="2"/>
      <c r="M36" s="2"/>
      <c r="N36" s="2"/>
      <c r="O36" s="2"/>
      <c r="P36" s="2"/>
      <c r="Q36" s="2"/>
      <c r="R36" s="6"/>
      <c r="S36" s="5"/>
    </row>
    <row r="37" spans="2:19" x14ac:dyDescent="0.15">
      <c r="B37" s="16"/>
      <c r="C37" s="1"/>
      <c r="D37" s="2"/>
      <c r="E37" s="2"/>
      <c r="F37" s="2"/>
      <c r="G37" s="2"/>
      <c r="H37" s="3"/>
      <c r="I37" s="8"/>
      <c r="J37" s="4"/>
      <c r="K37" s="1"/>
      <c r="L37" s="2"/>
      <c r="M37" s="2"/>
      <c r="N37" s="2"/>
      <c r="O37" s="2"/>
      <c r="P37" s="2"/>
      <c r="Q37" s="2"/>
      <c r="R37" s="6"/>
      <c r="S37" s="5"/>
    </row>
    <row r="38" spans="2:19" x14ac:dyDescent="0.15">
      <c r="B38" s="18" t="s">
        <v>0</v>
      </c>
      <c r="C38" s="10"/>
      <c r="D38" s="19"/>
      <c r="E38" s="20"/>
      <c r="F38" s="20"/>
      <c r="G38" s="20"/>
      <c r="H38" s="21">
        <f>SUM(H32:H37)</f>
        <v>1835400</v>
      </c>
      <c r="I38" s="22">
        <f>SUM(I32:I37)</f>
        <v>1949200</v>
      </c>
      <c r="J38" s="23">
        <f>SUM(J32:J37)</f>
        <v>113800</v>
      </c>
      <c r="K38" s="10"/>
      <c r="L38" s="24"/>
      <c r="M38" s="20"/>
      <c r="N38" s="20"/>
      <c r="O38" s="20"/>
      <c r="P38" s="20"/>
      <c r="Q38" s="20"/>
      <c r="R38" s="25"/>
      <c r="S38" s="5"/>
    </row>
    <row r="39" spans="2:19" x14ac:dyDescent="0.15">
      <c r="C39" s="1"/>
      <c r="D39" s="28"/>
      <c r="E39" s="2"/>
      <c r="F39" s="2"/>
      <c r="G39" s="2"/>
      <c r="H39" s="2"/>
      <c r="I39" s="2"/>
      <c r="J39" s="2"/>
      <c r="K39" s="1"/>
      <c r="L39" s="29"/>
      <c r="M39" s="2"/>
      <c r="N39" s="2"/>
      <c r="O39" s="2"/>
      <c r="P39" s="2"/>
      <c r="Q39" s="2"/>
      <c r="R39" s="12"/>
      <c r="S39" s="5"/>
    </row>
    <row r="40" spans="2:19" x14ac:dyDescent="0.15">
      <c r="B40" s="18"/>
      <c r="C40" s="10"/>
      <c r="D40" s="19"/>
      <c r="E40" s="20"/>
      <c r="F40" s="20"/>
      <c r="G40" s="20"/>
      <c r="H40" s="20"/>
      <c r="I40" s="20"/>
      <c r="J40" s="20"/>
      <c r="K40" s="10"/>
      <c r="L40" s="24"/>
      <c r="M40" s="20"/>
      <c r="N40" s="20"/>
      <c r="O40" s="20"/>
      <c r="P40" s="20"/>
      <c r="Q40" s="20"/>
      <c r="R40" s="25"/>
      <c r="S40" s="5"/>
    </row>
    <row r="41" spans="2:19" x14ac:dyDescent="0.15">
      <c r="B41" s="13" t="s">
        <v>11</v>
      </c>
      <c r="C41" s="9" t="s">
        <v>12</v>
      </c>
      <c r="D41" s="9" t="s">
        <v>2</v>
      </c>
      <c r="E41" s="9" t="s">
        <v>10</v>
      </c>
      <c r="F41" s="9" t="s">
        <v>3</v>
      </c>
      <c r="G41" s="9" t="s">
        <v>4</v>
      </c>
      <c r="H41" s="9" t="s">
        <v>1</v>
      </c>
      <c r="I41" s="14" t="s">
        <v>8</v>
      </c>
      <c r="J41" s="14" t="s">
        <v>6</v>
      </c>
      <c r="K41" s="14" t="s">
        <v>13</v>
      </c>
      <c r="L41" s="14" t="s">
        <v>2</v>
      </c>
      <c r="M41" s="14" t="s">
        <v>9</v>
      </c>
      <c r="N41" s="14" t="s">
        <v>5</v>
      </c>
      <c r="O41" s="14" t="s">
        <v>3</v>
      </c>
      <c r="P41" s="14" t="s">
        <v>4</v>
      </c>
      <c r="Q41" s="14" t="s">
        <v>75</v>
      </c>
      <c r="R41" s="15" t="s">
        <v>7</v>
      </c>
      <c r="S41" s="5"/>
    </row>
    <row r="42" spans="2:19" x14ac:dyDescent="0.15">
      <c r="B42" s="27" t="s">
        <v>14</v>
      </c>
      <c r="C42" s="1" t="s">
        <v>49</v>
      </c>
      <c r="D42" s="2">
        <v>200</v>
      </c>
      <c r="E42" s="7">
        <v>6868</v>
      </c>
      <c r="F42" s="2"/>
      <c r="G42" s="2"/>
      <c r="H42" s="3">
        <f>(E42*D42+F42+G42)</f>
        <v>1373600</v>
      </c>
      <c r="I42" s="8">
        <f>N42-O42-P42-Q42</f>
        <v>1434000</v>
      </c>
      <c r="J42" s="4">
        <f>I42-H42</f>
        <v>60400</v>
      </c>
      <c r="K42" s="1" t="s">
        <v>52</v>
      </c>
      <c r="L42" s="2">
        <v>200</v>
      </c>
      <c r="M42" s="7">
        <v>7170</v>
      </c>
      <c r="N42" s="2">
        <f>L42*M42</f>
        <v>1434000</v>
      </c>
      <c r="O42" s="2"/>
      <c r="P42" s="2"/>
      <c r="Q42" s="2"/>
      <c r="R42" s="6"/>
      <c r="S42" s="5"/>
    </row>
    <row r="43" spans="2:19" x14ac:dyDescent="0.15">
      <c r="B43" s="17" t="s">
        <v>50</v>
      </c>
      <c r="C43" s="1" t="s">
        <v>59</v>
      </c>
      <c r="D43" s="2">
        <v>200</v>
      </c>
      <c r="E43" s="7">
        <v>6951</v>
      </c>
      <c r="F43" s="2"/>
      <c r="G43" s="2"/>
      <c r="H43" s="3">
        <f>(E43*D43+F43+G43)</f>
        <v>1390200</v>
      </c>
      <c r="I43" s="8">
        <f>N43-O43-P43-Q43</f>
        <v>1404800</v>
      </c>
      <c r="J43" s="4">
        <f>I43-H43</f>
        <v>14600</v>
      </c>
      <c r="K43" s="1" t="s">
        <v>60</v>
      </c>
      <c r="L43" s="2">
        <v>200</v>
      </c>
      <c r="M43" s="7">
        <v>7024</v>
      </c>
      <c r="N43" s="2">
        <f>L43*M43</f>
        <v>1404800</v>
      </c>
      <c r="O43" s="2"/>
      <c r="P43" s="2"/>
      <c r="Q43" s="2"/>
      <c r="R43" s="6"/>
      <c r="S43" s="5"/>
    </row>
    <row r="44" spans="2:19" x14ac:dyDescent="0.15">
      <c r="B44" s="17"/>
      <c r="C44" s="1" t="s">
        <v>61</v>
      </c>
      <c r="D44" s="2">
        <v>100</v>
      </c>
      <c r="E44" s="7">
        <v>6885</v>
      </c>
      <c r="F44" s="2"/>
      <c r="G44" s="2"/>
      <c r="H44" s="3">
        <f>(E44*D44+F44+G44)</f>
        <v>688500</v>
      </c>
      <c r="I44" s="8">
        <f>N44-O44-P44-Q44</f>
        <v>720000</v>
      </c>
      <c r="J44" s="4">
        <f>I44-H44</f>
        <v>31500</v>
      </c>
      <c r="K44" s="1" t="s">
        <v>62</v>
      </c>
      <c r="L44" s="2">
        <v>100</v>
      </c>
      <c r="M44" s="7">
        <v>7200</v>
      </c>
      <c r="N44" s="2">
        <f>L44*M44</f>
        <v>720000</v>
      </c>
      <c r="O44" s="2"/>
      <c r="P44" s="2"/>
      <c r="Q44" s="2"/>
      <c r="R44" s="6"/>
      <c r="S44" s="5"/>
    </row>
    <row r="45" spans="2:19" x14ac:dyDescent="0.15">
      <c r="B45" s="17"/>
      <c r="C45" s="1" t="s">
        <v>63</v>
      </c>
      <c r="D45" s="2">
        <v>100</v>
      </c>
      <c r="E45" s="7">
        <v>6936.8</v>
      </c>
      <c r="F45" s="2"/>
      <c r="G45" s="2"/>
      <c r="H45" s="3">
        <f>(E45*D45+F45+G45)</f>
        <v>693680</v>
      </c>
      <c r="I45" s="8">
        <f>N45-O45-P45-Q45</f>
        <v>0</v>
      </c>
      <c r="J45" s="4">
        <f>I45-H45</f>
        <v>-693680</v>
      </c>
      <c r="K45" s="1"/>
      <c r="L45" s="2"/>
      <c r="M45" s="2"/>
      <c r="N45" s="2"/>
      <c r="O45" s="2"/>
      <c r="P45" s="2"/>
      <c r="Q45" s="2"/>
      <c r="R45" s="6"/>
      <c r="S45" s="5"/>
    </row>
    <row r="46" spans="2:19" x14ac:dyDescent="0.15">
      <c r="B46" s="17"/>
      <c r="C46" s="1"/>
      <c r="D46" s="2"/>
      <c r="E46" s="7"/>
      <c r="F46" s="2"/>
      <c r="G46" s="2"/>
      <c r="H46" s="3"/>
      <c r="I46" s="8"/>
      <c r="J46" s="4"/>
      <c r="K46" s="1"/>
      <c r="L46" s="2"/>
      <c r="M46" s="2"/>
      <c r="N46" s="2"/>
      <c r="O46" s="2"/>
      <c r="P46" s="2"/>
      <c r="Q46" s="2"/>
      <c r="R46" s="6"/>
      <c r="S46" s="5"/>
    </row>
    <row r="47" spans="2:19" x14ac:dyDescent="0.15">
      <c r="B47" s="16"/>
      <c r="C47" s="1"/>
      <c r="D47" s="2"/>
      <c r="E47" s="2"/>
      <c r="F47" s="2"/>
      <c r="G47" s="2"/>
      <c r="H47" s="3"/>
      <c r="I47" s="8"/>
      <c r="J47" s="4"/>
      <c r="K47" s="1"/>
      <c r="L47" s="2"/>
      <c r="M47" s="2"/>
      <c r="N47" s="2"/>
      <c r="O47" s="2"/>
      <c r="P47" s="2"/>
      <c r="Q47" s="2"/>
      <c r="R47" s="6"/>
      <c r="S47" s="5"/>
    </row>
    <row r="48" spans="2:19" x14ac:dyDescent="0.15">
      <c r="B48" s="18" t="s">
        <v>0</v>
      </c>
      <c r="C48" s="10"/>
      <c r="D48" s="19"/>
      <c r="E48" s="20"/>
      <c r="F48" s="20"/>
      <c r="G48" s="20"/>
      <c r="H48" s="21">
        <f>SUM(H42:H47)</f>
        <v>4145980</v>
      </c>
      <c r="I48" s="22">
        <f>SUM(I42:I47)</f>
        <v>3558800</v>
      </c>
      <c r="J48" s="23">
        <f>SUM(J42:J47)</f>
        <v>-587180</v>
      </c>
      <c r="K48" s="10"/>
      <c r="L48" s="24"/>
      <c r="M48" s="20"/>
      <c r="N48" s="20"/>
      <c r="O48" s="20"/>
      <c r="P48" s="20"/>
      <c r="Q48" s="20"/>
      <c r="R48" s="25"/>
      <c r="S48" s="5"/>
    </row>
    <row r="49" spans="2:19" x14ac:dyDescent="0.15">
      <c r="B49" s="41"/>
      <c r="C49" s="10"/>
      <c r="D49" s="19"/>
      <c r="E49" s="20"/>
      <c r="F49" s="20"/>
      <c r="G49" s="20"/>
      <c r="H49" s="20"/>
      <c r="I49" s="20"/>
      <c r="J49" s="20"/>
      <c r="K49" s="10"/>
      <c r="L49" s="24"/>
      <c r="M49" s="20"/>
      <c r="N49" s="20"/>
      <c r="O49" s="20"/>
      <c r="P49" s="20"/>
      <c r="Q49" s="20"/>
      <c r="R49" s="42"/>
      <c r="S49" s="5"/>
    </row>
    <row r="50" spans="2:19" x14ac:dyDescent="0.15">
      <c r="B50" s="13" t="s">
        <v>11</v>
      </c>
      <c r="C50" s="9" t="s">
        <v>12</v>
      </c>
      <c r="D50" s="9" t="s">
        <v>2</v>
      </c>
      <c r="E50" s="9" t="s">
        <v>10</v>
      </c>
      <c r="F50" s="9" t="s">
        <v>3</v>
      </c>
      <c r="G50" s="9" t="s">
        <v>4</v>
      </c>
      <c r="H50" s="9" t="s">
        <v>1</v>
      </c>
      <c r="I50" s="14" t="s">
        <v>8</v>
      </c>
      <c r="J50" s="14" t="s">
        <v>6</v>
      </c>
      <c r="K50" s="14" t="s">
        <v>13</v>
      </c>
      <c r="L50" s="14" t="s">
        <v>2</v>
      </c>
      <c r="M50" s="14" t="s">
        <v>9</v>
      </c>
      <c r="N50" s="14" t="s">
        <v>5</v>
      </c>
      <c r="O50" s="14" t="s">
        <v>3</v>
      </c>
      <c r="P50" s="14" t="s">
        <v>4</v>
      </c>
      <c r="Q50" s="14" t="s">
        <v>75</v>
      </c>
      <c r="R50" s="15" t="s">
        <v>7</v>
      </c>
      <c r="S50" s="5"/>
    </row>
    <row r="51" spans="2:19" x14ac:dyDescent="0.15">
      <c r="B51" s="27" t="s">
        <v>54</v>
      </c>
      <c r="C51" s="1" t="s">
        <v>56</v>
      </c>
      <c r="D51" s="2">
        <v>200</v>
      </c>
      <c r="E51" s="7">
        <v>2946</v>
      </c>
      <c r="F51" s="2"/>
      <c r="G51" s="2"/>
      <c r="H51" s="3">
        <f>(E51*D51+F51+G51)</f>
        <v>589200</v>
      </c>
      <c r="I51" s="8">
        <f>N51-O51-P51-Q51</f>
        <v>0</v>
      </c>
      <c r="J51" s="4">
        <f>I51-H51</f>
        <v>-589200</v>
      </c>
      <c r="K51" s="1"/>
      <c r="L51" s="2"/>
      <c r="M51" s="7"/>
      <c r="N51" s="2">
        <f>L51*M51</f>
        <v>0</v>
      </c>
      <c r="O51" s="2"/>
      <c r="P51" s="2"/>
      <c r="Q51" s="2"/>
      <c r="R51" s="6"/>
      <c r="S51" s="5"/>
    </row>
    <row r="52" spans="2:19" x14ac:dyDescent="0.15">
      <c r="B52" s="17" t="s">
        <v>55</v>
      </c>
      <c r="C52" s="1"/>
      <c r="D52" s="2"/>
      <c r="E52" s="2"/>
      <c r="F52" s="2"/>
      <c r="G52" s="2"/>
      <c r="H52" s="3">
        <f t="shared" ref="H52:H53" si="28">(E52*D52+F52+G52)</f>
        <v>0</v>
      </c>
      <c r="I52" s="8">
        <f t="shared" ref="I52:I53" si="29">N52-O52-P52-Q52</f>
        <v>0</v>
      </c>
      <c r="J52" s="4">
        <f t="shared" ref="J52:J53" si="30">I52-H52</f>
        <v>0</v>
      </c>
      <c r="K52" s="1"/>
      <c r="L52" s="2"/>
      <c r="M52" s="2"/>
      <c r="N52" s="2"/>
      <c r="O52" s="2"/>
      <c r="P52" s="2"/>
      <c r="Q52" s="2"/>
      <c r="R52" s="6"/>
      <c r="S52" s="5"/>
    </row>
    <row r="53" spans="2:19" x14ac:dyDescent="0.15">
      <c r="B53" s="16"/>
      <c r="C53" s="1"/>
      <c r="D53" s="2"/>
      <c r="E53" s="2"/>
      <c r="F53" s="2"/>
      <c r="G53" s="2"/>
      <c r="H53" s="3">
        <f t="shared" si="28"/>
        <v>0</v>
      </c>
      <c r="I53" s="8">
        <f t="shared" si="29"/>
        <v>0</v>
      </c>
      <c r="J53" s="4">
        <f t="shared" si="30"/>
        <v>0</v>
      </c>
      <c r="K53" s="1"/>
      <c r="L53" s="2"/>
      <c r="M53" s="2"/>
      <c r="N53" s="2"/>
      <c r="O53" s="2"/>
      <c r="P53" s="2"/>
      <c r="Q53" s="2"/>
      <c r="R53" s="6"/>
      <c r="S53" s="5"/>
    </row>
    <row r="54" spans="2:19" x14ac:dyDescent="0.15">
      <c r="B54" s="18" t="s">
        <v>0</v>
      </c>
      <c r="C54" s="10"/>
      <c r="D54" s="19"/>
      <c r="E54" s="20"/>
      <c r="F54" s="20"/>
      <c r="G54" s="20"/>
      <c r="H54" s="21">
        <f>SUM(H51:H53)</f>
        <v>589200</v>
      </c>
      <c r="I54" s="22">
        <f>SUM(I51:I53)</f>
        <v>0</v>
      </c>
      <c r="J54" s="23">
        <f>SUM(J51:J53)</f>
        <v>-589200</v>
      </c>
      <c r="K54" s="10"/>
      <c r="L54" s="24"/>
      <c r="M54" s="20"/>
      <c r="N54" s="20"/>
      <c r="O54" s="20"/>
      <c r="P54" s="20"/>
      <c r="Q54" s="20"/>
      <c r="R54" s="25"/>
      <c r="S54" s="5"/>
    </row>
    <row r="55" spans="2:19" ht="12.75" thickBot="1" x14ac:dyDescent="0.2"/>
    <row r="56" spans="2:19" ht="13.5" thickTop="1" thickBot="1" x14ac:dyDescent="0.2">
      <c r="C56" s="39">
        <v>2023</v>
      </c>
      <c r="F56" s="11"/>
      <c r="K56" s="5"/>
    </row>
    <row r="57" spans="2:19" ht="12.75" thickTop="1" x14ac:dyDescent="0.15">
      <c r="C57" s="38" t="s">
        <v>68</v>
      </c>
      <c r="D57" s="33" t="s">
        <v>64</v>
      </c>
      <c r="E57" s="33" t="s">
        <v>65</v>
      </c>
      <c r="F57" s="33" t="s">
        <v>66</v>
      </c>
      <c r="G57" s="33" t="s">
        <v>67</v>
      </c>
      <c r="K57" s="5"/>
      <c r="M57" s="11"/>
    </row>
    <row r="58" spans="2:19" x14ac:dyDescent="0.15">
      <c r="C58" s="36">
        <v>1</v>
      </c>
      <c r="D58" s="36" t="str">
        <f t="shared" ref="D58:D66" si="31">$C$56&amp;".0"&amp;C58</f>
        <v>2023.01</v>
      </c>
      <c r="E58" s="32">
        <f t="shared" ref="E58:E69" si="32">SUMIF(K$3:K$54,D58&amp;"*",J$3:J$54)</f>
        <v>0</v>
      </c>
      <c r="F58" s="31">
        <f>E58</f>
        <v>0</v>
      </c>
      <c r="G58" s="32">
        <f t="shared" ref="G58:G69" si="33">F58/C58</f>
        <v>0</v>
      </c>
      <c r="K58" s="5"/>
    </row>
    <row r="59" spans="2:19" x14ac:dyDescent="0.15">
      <c r="C59" s="36">
        <v>2</v>
      </c>
      <c r="D59" s="36" t="str">
        <f t="shared" si="31"/>
        <v>2023.02</v>
      </c>
      <c r="E59" s="32">
        <f t="shared" si="32"/>
        <v>0</v>
      </c>
      <c r="F59" s="31">
        <f>E58+E59</f>
        <v>0</v>
      </c>
      <c r="G59" s="32">
        <f t="shared" si="33"/>
        <v>0</v>
      </c>
      <c r="K59" s="5"/>
    </row>
    <row r="60" spans="2:19" x14ac:dyDescent="0.15">
      <c r="C60" s="36">
        <v>3</v>
      </c>
      <c r="D60" s="36" t="str">
        <f t="shared" si="31"/>
        <v>2023.03</v>
      </c>
      <c r="E60" s="32">
        <f t="shared" si="32"/>
        <v>187010</v>
      </c>
      <c r="F60" s="31">
        <f t="shared" ref="F60:F69" si="34">F59+E60</f>
        <v>187010</v>
      </c>
      <c r="G60" s="32">
        <f t="shared" si="33"/>
        <v>62336.666666666664</v>
      </c>
      <c r="K60" s="5"/>
    </row>
    <row r="61" spans="2:19" x14ac:dyDescent="0.15">
      <c r="C61" s="36">
        <v>4</v>
      </c>
      <c r="D61" s="36" t="str">
        <f t="shared" si="31"/>
        <v>2023.04</v>
      </c>
      <c r="E61" s="32">
        <f t="shared" si="32"/>
        <v>0</v>
      </c>
      <c r="F61" s="31">
        <f t="shared" si="34"/>
        <v>187010</v>
      </c>
      <c r="G61" s="32">
        <f t="shared" si="33"/>
        <v>46752.5</v>
      </c>
      <c r="K61" s="5"/>
    </row>
    <row r="62" spans="2:19" x14ac:dyDescent="0.15">
      <c r="C62" s="36">
        <v>5</v>
      </c>
      <c r="D62" s="36" t="str">
        <f t="shared" si="31"/>
        <v>2023.05</v>
      </c>
      <c r="E62" s="32">
        <f t="shared" si="32"/>
        <v>1850</v>
      </c>
      <c r="F62" s="31">
        <f t="shared" si="34"/>
        <v>188860</v>
      </c>
      <c r="G62" s="32">
        <f t="shared" si="33"/>
        <v>37772</v>
      </c>
      <c r="K62" s="5"/>
    </row>
    <row r="63" spans="2:19" x14ac:dyDescent="0.15">
      <c r="C63" s="36">
        <v>6</v>
      </c>
      <c r="D63" s="36" t="str">
        <f t="shared" si="31"/>
        <v>2023.06</v>
      </c>
      <c r="E63" s="32">
        <f t="shared" si="32"/>
        <v>0</v>
      </c>
      <c r="F63" s="31">
        <f t="shared" si="34"/>
        <v>188860</v>
      </c>
      <c r="G63" s="32">
        <f t="shared" si="33"/>
        <v>31476.666666666668</v>
      </c>
      <c r="K63" s="5"/>
    </row>
    <row r="64" spans="2:19" x14ac:dyDescent="0.15">
      <c r="C64" s="36">
        <v>7</v>
      </c>
      <c r="D64" s="36" t="str">
        <f t="shared" si="31"/>
        <v>2023.07</v>
      </c>
      <c r="E64" s="32">
        <f t="shared" si="32"/>
        <v>0</v>
      </c>
      <c r="F64" s="31">
        <f t="shared" si="34"/>
        <v>188860</v>
      </c>
      <c r="G64" s="32">
        <f t="shared" si="33"/>
        <v>26980</v>
      </c>
      <c r="K64" s="5"/>
    </row>
    <row r="65" spans="3:11" x14ac:dyDescent="0.15">
      <c r="C65" s="36">
        <v>8</v>
      </c>
      <c r="D65" s="36" t="str">
        <f t="shared" si="31"/>
        <v>2023.08</v>
      </c>
      <c r="E65" s="32">
        <f t="shared" si="32"/>
        <v>220100</v>
      </c>
      <c r="F65" s="31">
        <f t="shared" si="34"/>
        <v>408960</v>
      </c>
      <c r="G65" s="32">
        <f t="shared" si="33"/>
        <v>51120</v>
      </c>
      <c r="K65" s="5"/>
    </row>
    <row r="66" spans="3:11" x14ac:dyDescent="0.15">
      <c r="C66" s="36">
        <v>9</v>
      </c>
      <c r="D66" s="36" t="str">
        <f t="shared" si="31"/>
        <v>2023.09</v>
      </c>
      <c r="E66" s="32">
        <f t="shared" si="32"/>
        <v>0</v>
      </c>
      <c r="F66" s="31">
        <f t="shared" si="34"/>
        <v>408960</v>
      </c>
      <c r="G66" s="32">
        <f t="shared" si="33"/>
        <v>45440</v>
      </c>
      <c r="K66" s="5"/>
    </row>
    <row r="67" spans="3:11" x14ac:dyDescent="0.15">
      <c r="C67" s="36">
        <v>10</v>
      </c>
      <c r="D67" s="36" t="str">
        <f>$C$56&amp;"."&amp;C67</f>
        <v>2023.10</v>
      </c>
      <c r="E67" s="32">
        <f t="shared" si="32"/>
        <v>216670</v>
      </c>
      <c r="F67" s="31">
        <f t="shared" si="34"/>
        <v>625630</v>
      </c>
      <c r="G67" s="32">
        <f t="shared" si="33"/>
        <v>62563</v>
      </c>
      <c r="K67" s="5"/>
    </row>
    <row r="68" spans="3:11" x14ac:dyDescent="0.15">
      <c r="C68" s="36">
        <v>11</v>
      </c>
      <c r="D68" s="36" t="str">
        <f>$C$56&amp;"."&amp;C68</f>
        <v>2023.11</v>
      </c>
      <c r="E68" s="32">
        <f t="shared" si="32"/>
        <v>31500</v>
      </c>
      <c r="F68" s="31">
        <f t="shared" si="34"/>
        <v>657130</v>
      </c>
      <c r="G68" s="32">
        <f t="shared" si="33"/>
        <v>59739.090909090912</v>
      </c>
      <c r="K68" s="5"/>
    </row>
    <row r="69" spans="3:11" x14ac:dyDescent="0.15">
      <c r="C69" s="36">
        <v>12</v>
      </c>
      <c r="D69" s="36" t="str">
        <f>$C$56&amp;"."&amp;C69</f>
        <v>2023.12</v>
      </c>
      <c r="E69" s="32">
        <f t="shared" si="32"/>
        <v>0</v>
      </c>
      <c r="F69" s="31">
        <f t="shared" si="34"/>
        <v>657130</v>
      </c>
      <c r="G69" s="32">
        <f t="shared" si="33"/>
        <v>54760.833333333336</v>
      </c>
      <c r="K69" s="5"/>
    </row>
    <row r="70" spans="3:11" x14ac:dyDescent="0.15">
      <c r="C70" s="33"/>
      <c r="D70" s="34" t="s">
        <v>48</v>
      </c>
      <c r="E70" s="35">
        <f>SUM(E58:E69)</f>
        <v>657130</v>
      </c>
      <c r="F70" s="40">
        <f>F69</f>
        <v>657130</v>
      </c>
      <c r="G70" s="37">
        <f>G69</f>
        <v>54760.833333333336</v>
      </c>
      <c r="K70" s="5"/>
    </row>
  </sheetData>
  <phoneticPr fontId="2"/>
  <pageMargins left="0.75" right="0.18" top="1" bottom="1" header="0.51200000000000001" footer="0.51200000000000001"/>
  <pageSetup paperSize="9" scale="50" orientation="portrait" horizontalDpi="4294967293" r:id="rId1"/>
  <headerFooter alignWithMargins="0"/>
  <ignoredErrors>
    <ignoredError sqref="B43 B52 B33 B22 B12 B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株式売買履歴2024</vt:lpstr>
      <vt:lpstr>例_株式売買履歴2023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英幸 濱田</cp:lastModifiedBy>
  <cp:lastPrinted>2018-07-13T21:28:42Z</cp:lastPrinted>
  <dcterms:created xsi:type="dcterms:W3CDTF">1999-11-02T12:59:23Z</dcterms:created>
  <dcterms:modified xsi:type="dcterms:W3CDTF">2023-11-10T23:30:13Z</dcterms:modified>
</cp:coreProperties>
</file>